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90" windowHeight="6615" tabRatio="844" activeTab="3"/>
  </bookViews>
  <sheets>
    <sheet name="Example Running vs Predicted" sheetId="1" r:id="rId1"/>
    <sheet name="Your Running vs Predicted" sheetId="2" r:id="rId2"/>
    <sheet name="Event Calculation" sheetId="3" r:id="rId3"/>
    <sheet name="Provisional Rating Calculator" sheetId="4" r:id="rId4"/>
    <sheet name="Ratings - Points at Risk" sheetId="5" r:id="rId5"/>
  </sheets>
  <externalReferences>
    <externalReference r:id="rId8"/>
  </externalReferences>
  <definedNames>
    <definedName name="asdfasdf">'[1]Running vs Predicted'!$D$7:$D$540</definedName>
    <definedName name="asdfasdfasdf">'[1]Running vs Predicted'!$F$7:$F$539</definedName>
    <definedName name="Average_move_time">'[1]time pressure'!$D$6</definedName>
    <definedName name="Avg_Move_Time">#REF!</definedName>
    <definedName name="bonus" localSheetId="1">'Your Running vs Predicted'!$I$9:$I$42</definedName>
    <definedName name="bonus">'Example Running vs Predicted'!$I$8:$I$83</definedName>
    <definedName name="bonus_level" localSheetId="2">'Event Calculation'!$F$17</definedName>
    <definedName name="bonus_level">#REF!</definedName>
    <definedName name="bonus2">'[1]Running vs Predicted'!$I$7:$I$539</definedName>
    <definedName name="calculated_new_rating" localSheetId="1">'Your Running vs Predicted'!$C$9:$C$43</definedName>
    <definedName name="calculated_new_rating">'Example Running vs Predicted'!$C$8:$C$84</definedName>
    <definedName name="Date">#REF!</definedName>
    <definedName name="Draw" localSheetId="0">'Example Running vs Predicted'!$G$2</definedName>
    <definedName name="Draw" localSheetId="1">'Your Running vs Predicted'!$G$2</definedName>
    <definedName name="Draw">#REF!</definedName>
    <definedName name="eqeqwer">'[1]time pressure'!$D$7</definedName>
    <definedName name="Extreme_Time_Pressure">#REF!</definedName>
    <definedName name="Game" localSheetId="1">'Your Running vs Predicted'!$B$9:$B$27</definedName>
    <definedName name="Game">'Example Running vs Predicted'!$B$8:$B$68</definedName>
    <definedName name="HTML_CodePage" hidden="1">1252</definedName>
    <definedName name="HTML_Control" localSheetId="0" hidden="1">{"'Ratings - Risk &amp; odds'!$A$1:$M$44"}</definedName>
    <definedName name="HTML_Control" localSheetId="1" hidden="1">{"'Ratings - Risk &amp; odds'!$A$1:$M$44"}</definedName>
    <definedName name="HTML_Control" hidden="1">{"'Ratings - Risk &amp; odds'!$A$1:$M$44"}</definedName>
    <definedName name="HTML_Description" hidden="1">""</definedName>
    <definedName name="HTML_Email" hidden="1">""</definedName>
    <definedName name="HTML_Header" localSheetId="2" hidden="1">""</definedName>
    <definedName name="HTML_Header" localSheetId="0" hidden="1">""</definedName>
    <definedName name="HTML_Header" localSheetId="1" hidden="1">""</definedName>
    <definedName name="HTML_Header" hidden="1">"Howmany Times you should Win (Part 1)"</definedName>
    <definedName name="HTML_LastUpdate" localSheetId="2" hidden="1">"3/30/99"</definedName>
    <definedName name="HTML_LastUpdate" localSheetId="0" hidden="1">"3/30/99"</definedName>
    <definedName name="HTML_LastUpdate" localSheetId="1" hidden="1">"3/30/99"</definedName>
    <definedName name="HTML_LastUpdate" hidden="1">"7/27/97"</definedName>
    <definedName name="HTML_LineAfter" hidden="1">TRUE</definedName>
    <definedName name="HTML_LineBefore" hidden="1">TRUE</definedName>
    <definedName name="HTML_Name" localSheetId="2" hidden="1">""</definedName>
    <definedName name="HTML_Name" localSheetId="0" hidden="1">""</definedName>
    <definedName name="HTML_Name" localSheetId="1" hidden="1">""</definedName>
    <definedName name="HTML_Name" hidden="1">"Mark"</definedName>
    <definedName name="HTML_OBDlg2" hidden="1">TRUE</definedName>
    <definedName name="HTML_OBDlg4" hidden="1">TRUE</definedName>
    <definedName name="HTML_OS" hidden="1">0</definedName>
    <definedName name="HTML_PathFile" localSheetId="2" hidden="1">"D:\ALL_DATA\Excel97\Mark\CHESS\Web_Files\risk_and_odds"</definedName>
    <definedName name="HTML_PathFile" localSheetId="0" hidden="1">"D:\ALL_DATA\Excel97\Mark\CHESS\Web_Files\risk_and_odds"</definedName>
    <definedName name="HTML_PathFile" localSheetId="1" hidden="1">"D:\ALL_DATA\Excel97\Mark\CHESS\Web_Files\risk_and_odds"</definedName>
    <definedName name="HTML_PathFile" hidden="1">"D:\ALL_DATA\Excel97\Mark\CHESS\Web_Files\howmany_times_part1.htm"</definedName>
    <definedName name="HTML_Title" localSheetId="2" hidden="1">""</definedName>
    <definedName name="HTML_Title" localSheetId="0" hidden="1">""</definedName>
    <definedName name="HTML_Title" localSheetId="1" hidden="1">""</definedName>
    <definedName name="HTML_Title" hidden="1">"Howmany Times you should Win (Part 1)"</definedName>
    <definedName name="Initial_Rating">#REF!</definedName>
    <definedName name="Lose" localSheetId="0">'Example Running vs Predicted'!$E$2</definedName>
    <definedName name="Lose" localSheetId="1">'Your Running vs Predicted'!$E$2</definedName>
    <definedName name="Lose">#REF!</definedName>
    <definedName name="Minutes">#REF!</definedName>
    <definedName name="Moves">#REF!</definedName>
    <definedName name="Net_Change">#REF!</definedName>
    <definedName name="Opponent">#REF!</definedName>
    <definedName name="opponent_rating" localSheetId="1">'Your Running vs Predicted'!$D$9:$D$43</definedName>
    <definedName name="opponent_rating">'Example Running vs Predicted'!$D$8:$D$84</definedName>
    <definedName name="_xlnm.Print_Area" localSheetId="2">'Event Calculation'!#REF!</definedName>
    <definedName name="_xlnm.Print_Area" localSheetId="0">'Example Running vs Predicted'!#REF!</definedName>
    <definedName name="_xlnm.Print_Area" localSheetId="3">'Provisional Rating Calculator'!$B$9:$M$28</definedName>
    <definedName name="_xlnm.Print_Area" localSheetId="4">'Ratings - Points at Risk'!$A$1:$I$63</definedName>
    <definedName name="_xlnm.Print_Area" localSheetId="1">'Your Running vs Predicted'!#REF!</definedName>
    <definedName name="qe124">'[1]Running vs Predicted'!$L$3</definedName>
    <definedName name="Rating">#REF!</definedName>
    <definedName name="rating_delta" localSheetId="1">'Your Running vs Predicted'!$F$9:$F$42</definedName>
    <definedName name="rating_delta">'Example Running vs Predicted'!$F$8:$F$83</definedName>
    <definedName name="Rating_Floor">'Your Running vs Predicted'!$C$4</definedName>
    <definedName name="Rounds">#REF!</definedName>
    <definedName name="score" localSheetId="1">'Your Running vs Predicted'!$E$9:$E$27</definedName>
    <definedName name="score">'Example Running vs Predicted'!$E$8:$E$68</definedName>
    <definedName name="sfgstghw">'[1]Howmany 0'!$B$6:$B$86</definedName>
    <definedName name="Simple_Time_Pressure">#REF!</definedName>
    <definedName name="Win" localSheetId="0">'Example Running vs Predicted'!$L$4</definedName>
    <definedName name="Win" localSheetId="1">'Your Running vs Predicted'!$L$5</definedName>
    <definedName name="Win">#REF!</definedName>
    <definedName name="You">#REF!</definedName>
  </definedNames>
  <calcPr fullCalcOnLoad="1"/>
</workbook>
</file>

<file path=xl/sharedStrings.xml><?xml version="1.0" encoding="utf-8"?>
<sst xmlns="http://schemas.openxmlformats.org/spreadsheetml/2006/main" count="474" uniqueCount="184">
  <si>
    <t>Win</t>
  </si>
  <si>
    <t>Rating Estimator</t>
  </si>
  <si>
    <t>New Rating = Current Rating + 32 ( W - We )</t>
  </si>
  <si>
    <t>W = Points won or lost</t>
  </si>
  <si>
    <t>We = 1 / ( 10^ (delta ratings / 400) + 1 )</t>
  </si>
  <si>
    <t>Initial Rating =</t>
  </si>
  <si>
    <t>&lt;---</t>
  </si>
  <si>
    <t xml:space="preserve">    |</t>
  </si>
  <si>
    <t>Rating</t>
  </si>
  <si>
    <t>Points</t>
  </si>
  <si>
    <t>Score</t>
  </si>
  <si>
    <t>Delta</t>
  </si>
  <si>
    <t>Earned</t>
  </si>
  <si>
    <t>Net Change =</t>
  </si>
  <si>
    <t>Post Rating =</t>
  </si>
  <si>
    <t>Provisional Rating Calculator</t>
  </si>
  <si>
    <t>Rp = Rc + 400 (W-L) / N</t>
  </si>
  <si>
    <t>Ratings</t>
  </si>
  <si>
    <t>Date</t>
  </si>
  <si>
    <t>Last</t>
  </si>
  <si>
    <t>My</t>
  </si>
  <si>
    <t>USCF</t>
  </si>
  <si>
    <t>Game</t>
  </si>
  <si>
    <t>Calc.</t>
  </si>
  <si>
    <t>This table demonstrates the points at risk when you play a rated game.</t>
  </si>
  <si>
    <t>It is based on the USCF formulas and is valid for ratings up to 2100.</t>
  </si>
  <si>
    <t>If you are the</t>
  </si>
  <si>
    <t>Lower Rated Player and you</t>
  </si>
  <si>
    <t>Higher Rated Player and you</t>
  </si>
  <si>
    <t>Difference</t>
  </si>
  <si>
    <t>Lose</t>
  </si>
  <si>
    <t>Draw</t>
  </si>
  <si>
    <t>Al Ward</t>
  </si>
  <si>
    <t>Running</t>
  </si>
  <si>
    <t>Rating Sum</t>
  </si>
  <si>
    <t>Point Sum</t>
  </si>
  <si>
    <t>Game #</t>
  </si>
  <si>
    <t>Prov.</t>
  </si>
  <si>
    <t>Opponent</t>
  </si>
  <si>
    <t>Until You have completed 20 games, your rating is calculated by the following formula.</t>
  </si>
  <si>
    <t>Where Rc is ave of opponents ratings, W is wins, L is losses and N is the total number of games</t>
  </si>
  <si>
    <t>To add another game to the list, copy the bottom row to make a new row and correct the items in Blue.</t>
  </si>
  <si>
    <t>Official</t>
  </si>
  <si>
    <t>Who</t>
  </si>
  <si>
    <t>Location</t>
  </si>
  <si>
    <t>Alan Beck</t>
  </si>
  <si>
    <t>Event</t>
  </si>
  <si>
    <t>Severine Wamala</t>
  </si>
  <si>
    <t>Harold Dondis</t>
  </si>
  <si>
    <t>John Stengrevics</t>
  </si>
  <si>
    <t>Homer Franck</t>
  </si>
  <si>
    <t>Opponents</t>
  </si>
  <si>
    <t xml:space="preserve">After at least 4 games are played, the USCF will post your rating on their website.    </t>
  </si>
  <si>
    <t xml:space="preserve">The Offical Rating column is provided for you to compare their rating versus yours. </t>
  </si>
  <si>
    <t>The calculated rating seems to be accurate to within about 80 ponts.</t>
  </si>
  <si>
    <t>You must use exactly the words Win, Lose and Draw or the calculation will be in error.</t>
  </si>
  <si>
    <t>To start a new person, copy the first two game rows and then add from there.  Note that the first row is build differently.</t>
  </si>
  <si>
    <t>Louis Jacques</t>
  </si>
  <si>
    <r>
      <t>Items in Blue</t>
    </r>
    <r>
      <rPr>
        <sz val="12"/>
        <rFont val="Courier"/>
        <family val="3"/>
      </rPr>
      <t xml:space="preserve"> you may change, all others must not be touched.</t>
    </r>
  </si>
  <si>
    <t>Bonus Points =</t>
  </si>
  <si>
    <t>Total points gained =</t>
  </si>
  <si>
    <t>Rating Calculation</t>
  </si>
  <si>
    <t>For unplayed games, you should copy the initial rating</t>
  </si>
  <si>
    <t>into the opponents rating and make it a draw.  This will</t>
  </si>
  <si>
    <t>neutralize the calculation.</t>
  </si>
  <si>
    <t>Bonus Point level =</t>
  </si>
  <si>
    <t>4 rounds</t>
  </si>
  <si>
    <t>|</t>
  </si>
  <si>
    <t>running</t>
  </si>
  <si>
    <t>rating</t>
  </si>
  <si>
    <t>5 rounds</t>
  </si>
  <si>
    <t>9 rounds</t>
  </si>
  <si>
    <t>Most</t>
  </si>
  <si>
    <t>Recent</t>
  </si>
  <si>
    <t>Sum</t>
  </si>
  <si>
    <t>Opp.</t>
  </si>
  <si>
    <t>for</t>
  </si>
  <si>
    <t>Bonus</t>
  </si>
  <si>
    <t>Rnd</t>
  </si>
  <si>
    <t>Bill Michael</t>
  </si>
  <si>
    <t>Phil Mercurio</t>
  </si>
  <si>
    <t>Mike Barry</t>
  </si>
  <si>
    <t>Michael McDermott</t>
  </si>
  <si>
    <t>Howard Goldowski</t>
  </si>
  <si>
    <t>Michael Burba</t>
  </si>
  <si>
    <t>MCC Spring Swiss</t>
  </si>
  <si>
    <t>Neil Cousin</t>
  </si>
  <si>
    <t>Mass Open</t>
  </si>
  <si>
    <t>MCC Summer Swiss</t>
  </si>
  <si>
    <t>Jacob Perkowski</t>
  </si>
  <si>
    <t>Alan Schaefer</t>
  </si>
  <si>
    <t>Timothy Vaughn</t>
  </si>
  <si>
    <t>Paul Felker</t>
  </si>
  <si>
    <t>Dan Lang</t>
  </si>
  <si>
    <t>web 05-15 1609</t>
  </si>
  <si>
    <t>Jorge Pichardo</t>
  </si>
  <si>
    <t>WCC G/60</t>
  </si>
  <si>
    <t>Steve De Souza</t>
  </si>
  <si>
    <t>Stepen Carlin</t>
  </si>
  <si>
    <t>Roger Pedersen (NY)</t>
  </si>
  <si>
    <t>Lyman Last Chance</t>
  </si>
  <si>
    <t>Carl Philipps</t>
  </si>
  <si>
    <t>Amrit Gupta</t>
  </si>
  <si>
    <t>web 05-22 1570</t>
  </si>
  <si>
    <t>MCC Short Swiss</t>
  </si>
  <si>
    <t>web 06-19 1560</t>
  </si>
  <si>
    <t>Arthur Nugent</t>
  </si>
  <si>
    <t>James Byrd</t>
  </si>
  <si>
    <t>Gary Brassard</t>
  </si>
  <si>
    <t>web 06-26 1579</t>
  </si>
  <si>
    <t>James Todhunter</t>
  </si>
  <si>
    <t>Karl Hahn</t>
  </si>
  <si>
    <t>Sup 08-01 1544</t>
  </si>
  <si>
    <t>George Goulding</t>
  </si>
  <si>
    <t>Hugh Augustine</t>
  </si>
  <si>
    <t>29th World Open</t>
  </si>
  <si>
    <t>Charlie Wyche</t>
  </si>
  <si>
    <t>30th World Open</t>
  </si>
  <si>
    <t>Kenneth Milutin</t>
  </si>
  <si>
    <t>31st World Open</t>
  </si>
  <si>
    <t>Mark Mc Gough</t>
  </si>
  <si>
    <t>32nd World Open</t>
  </si>
  <si>
    <t>Gilbert J. Ferber</t>
  </si>
  <si>
    <t>33rd World Open</t>
  </si>
  <si>
    <t>Simone Sobel</t>
  </si>
  <si>
    <t>34th World Open</t>
  </si>
  <si>
    <t>Charles Leach</t>
  </si>
  <si>
    <t>35th World Open</t>
  </si>
  <si>
    <t>Reg Miles</t>
  </si>
  <si>
    <t>36th World Open</t>
  </si>
  <si>
    <t>Jerry L. Pitter</t>
  </si>
  <si>
    <t>37th World Open</t>
  </si>
  <si>
    <t>web 08-17-01</t>
  </si>
  <si>
    <t>MCC Independence Swiss</t>
  </si>
  <si>
    <t>Travis Chui</t>
  </si>
  <si>
    <t>Robert Oresick</t>
  </si>
  <si>
    <t>web 08-21-01</t>
  </si>
  <si>
    <t>MCC Late Summer Swiss</t>
  </si>
  <si>
    <t>Justin Grimes</t>
  </si>
  <si>
    <t>MCC Fall Swiss</t>
  </si>
  <si>
    <t xml:space="preserve">Must insert rows above this line to keep things in the named ranges. </t>
  </si>
  <si>
    <t>When you get the official rating after some number of events, type in the value over the Formula that starts the next event.  This will adjust you to be in sync with the USCF. Also change the color (I used purple) to indicate that it is a hard value and no longer a formula.  I also color the other columns with some other color to indicate that those events are all rated.</t>
  </si>
  <si>
    <t>Instructions located at bottom</t>
  </si>
  <si>
    <t>Event Name</t>
  </si>
  <si>
    <t xml:space="preserve"> Then, copy down the formulas.  Make sure the scores are all draws.</t>
  </si>
  <si>
    <t>Ref #</t>
  </si>
  <si>
    <t>My Rating Floor =</t>
  </si>
  <si>
    <t>Hitting your rating floor during the event is not accounted for.</t>
  </si>
  <si>
    <r>
      <t>Items in Blue</t>
    </r>
    <r>
      <rPr>
        <sz val="10"/>
        <rFont val="Courier"/>
        <family val="3"/>
      </rPr>
      <t xml:space="preserve"> you may change, all others must not be touched.</t>
    </r>
  </si>
  <si>
    <t>Cross table 1318</t>
  </si>
  <si>
    <t>color it purple</t>
  </si>
  <si>
    <t>John Chamberlain</t>
  </si>
  <si>
    <t>Steven Chen</t>
  </si>
  <si>
    <t>Ed Epp</t>
  </si>
  <si>
    <t>Mike now enter</t>
  </si>
  <si>
    <t>cell C13 and</t>
  </si>
  <si>
    <t>Jason Spector</t>
  </si>
  <si>
    <t>1768 into</t>
  </si>
  <si>
    <t>Fred Harvey</t>
  </si>
  <si>
    <t>Alex Lee</t>
  </si>
  <si>
    <t>Ethan Thompson</t>
  </si>
  <si>
    <t>Jeff Cooke</t>
  </si>
  <si>
    <t>Thomas Kane</t>
  </si>
  <si>
    <t>Greg Siciliano</t>
  </si>
  <si>
    <t>Mike Kaye</t>
  </si>
  <si>
    <t>Navaneeth K. Ruthramoorthy</t>
  </si>
  <si>
    <t>Chris Smith</t>
  </si>
  <si>
    <t>Sanja Manivannan</t>
  </si>
  <si>
    <t>Gregor Siciliano</t>
  </si>
  <si>
    <t>Harvey Reed</t>
  </si>
  <si>
    <t>Mar Leeuwenburgh</t>
  </si>
  <si>
    <t>Steven O'Connor</t>
  </si>
  <si>
    <t>Sam Giler</t>
  </si>
  <si>
    <t>Gregory Siciliano</t>
  </si>
  <si>
    <t>Douglas Thompson</t>
  </si>
  <si>
    <t>Izak B Shapiro</t>
  </si>
  <si>
    <t>1300/01</t>
  </si>
  <si>
    <t>Michael Kaye</t>
  </si>
  <si>
    <t>971/4</t>
  </si>
  <si>
    <t>placeholder values</t>
  </si>
  <si>
    <r>
      <t xml:space="preserve">Columns in </t>
    </r>
    <r>
      <rPr>
        <b/>
        <sz val="10"/>
        <color indexed="12"/>
        <rFont val="Arial"/>
        <family val="2"/>
      </rPr>
      <t>Blue</t>
    </r>
    <r>
      <rPr>
        <sz val="10"/>
        <rFont val="Arial"/>
        <family val="0"/>
      </rPr>
      <t xml:space="preserve"> are edited by the User.  Don't edit the ones in Black or </t>
    </r>
    <r>
      <rPr>
        <b/>
        <sz val="10"/>
        <color indexed="10"/>
        <rFont val="Arial"/>
        <family val="2"/>
      </rPr>
      <t>Red.</t>
    </r>
  </si>
  <si>
    <t xml:space="preserve">Empty </t>
  </si>
  <si>
    <t xml:space="preserve"> Then, copy down the formulas to fill in the new lines.</t>
  </si>
  <si>
    <t>Adjusting for Bonus points is the tricky part.  You must copy and adjust the formulas in the Sum for Event and Bonus columns so that bonus points are calculated for just the games in the event.  Examine the formula in the example page.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</si>
</sst>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General_)"/>
    <numFmt numFmtId="171" formatCode="0_)"/>
    <numFmt numFmtId="172" formatCode="0.0_)"/>
    <numFmt numFmtId="173" formatCode="0.00_)"/>
    <numFmt numFmtId="174" formatCode="0.000_)"/>
    <numFmt numFmtId="175" formatCode="#,##0.0_);[Red]\(#,##0.0\)"/>
    <numFmt numFmtId="176" formatCode=".0"/>
    <numFmt numFmtId="177" formatCode="0.000000"/>
    <numFmt numFmtId="178" formatCode="0.00000"/>
    <numFmt numFmtId="179" formatCode="0.0000"/>
    <numFmt numFmtId="180" formatCode="0.000"/>
    <numFmt numFmtId="181" formatCode="0.0"/>
    <numFmt numFmtId="182" formatCode="#,##0.000_);[Red]\(#,##0.000\)"/>
    <numFmt numFmtId="183" formatCode="0.0%"/>
    <numFmt numFmtId="184" formatCode="#\ ?/10"/>
    <numFmt numFmtId="185" formatCode="#\ ??/100"/>
    <numFmt numFmtId="186" formatCode="\ ??/100"/>
    <numFmt numFmtId="187" formatCode="#,##0.0000_);[Red]\(#,##0.0000\)"/>
    <numFmt numFmtId="188" formatCode="#,##0.00000_);[Red]\(#,##0.00000\)"/>
    <numFmt numFmtId="189" formatCode="????/1000"/>
    <numFmt numFmtId="190" formatCode="mm\-dd\-yy"/>
    <numFmt numFmtId="191" formatCode="mmm"/>
    <numFmt numFmtId="192" formatCode="mmm\-yyyy"/>
    <numFmt numFmtId="193" formatCode="&quot;Yes&quot;;&quot;Yes&quot;;&quot;No&quot;"/>
    <numFmt numFmtId="194" formatCode="&quot;True&quot;;&quot;True&quot;;&quot;False&quot;"/>
    <numFmt numFmtId="195" formatCode="&quot;On&quot;;&quot;On&quot;;&quot;Off&quot;"/>
    <numFmt numFmtId="196" formatCode="mm/dd/yyyy"/>
  </numFmts>
  <fonts count="35">
    <font>
      <sz val="10"/>
      <name val="Courier"/>
      <family val="0"/>
    </font>
    <font>
      <b/>
      <sz val="10"/>
      <name val="MS Sans Serif"/>
      <family val="0"/>
    </font>
    <font>
      <i/>
      <sz val="10"/>
      <name val="MS Sans Serif"/>
      <family val="0"/>
    </font>
    <font>
      <b/>
      <i/>
      <sz val="10"/>
      <name val="MS Sans Serif"/>
      <family val="0"/>
    </font>
    <font>
      <sz val="10"/>
      <name val="MS Sans Serif"/>
      <family val="0"/>
    </font>
    <font>
      <sz val="10"/>
      <color indexed="12"/>
      <name val="Courier"/>
      <family val="0"/>
    </font>
    <font>
      <b/>
      <sz val="10"/>
      <name val="Courier New"/>
      <family val="0"/>
    </font>
    <font>
      <sz val="10"/>
      <name val="Courier New"/>
      <family val="0"/>
    </font>
    <font>
      <sz val="10"/>
      <name val="Arial"/>
      <family val="0"/>
    </font>
    <font>
      <sz val="12"/>
      <name val="Courier"/>
      <family val="3"/>
    </font>
    <font>
      <sz val="12"/>
      <color indexed="12"/>
      <name val="Courier"/>
      <family val="3"/>
    </font>
    <font>
      <sz val="12"/>
      <color indexed="8"/>
      <name val="Courier"/>
      <family val="3"/>
    </font>
    <font>
      <b/>
      <sz val="12"/>
      <color indexed="12"/>
      <name val="Courier"/>
      <family val="0"/>
    </font>
    <font>
      <u val="single"/>
      <sz val="12"/>
      <color indexed="8"/>
      <name val="Courier"/>
      <family val="3"/>
    </font>
    <font>
      <b/>
      <sz val="10"/>
      <name val="Arial"/>
      <family val="2"/>
    </font>
    <font>
      <b/>
      <u val="single"/>
      <sz val="10"/>
      <name val="Arial"/>
      <family val="2"/>
    </font>
    <font>
      <b/>
      <sz val="10"/>
      <color indexed="12"/>
      <name val="Arial"/>
      <family val="2"/>
    </font>
    <font>
      <sz val="10"/>
      <color indexed="12"/>
      <name val="Arial"/>
      <family val="2"/>
    </font>
    <font>
      <b/>
      <sz val="11"/>
      <name val="Arial"/>
      <family val="2"/>
    </font>
    <font>
      <sz val="10"/>
      <color indexed="16"/>
      <name val="Arial"/>
      <family val="2"/>
    </font>
    <font>
      <sz val="10"/>
      <color indexed="10"/>
      <name val="Courier"/>
      <family val="3"/>
    </font>
    <font>
      <sz val="10"/>
      <name val="Arial Unicode MS"/>
      <family val="2"/>
    </font>
    <font>
      <b/>
      <sz val="10"/>
      <color indexed="56"/>
      <name val="Courier"/>
      <family val="3"/>
    </font>
    <font>
      <b/>
      <u val="single"/>
      <sz val="10"/>
      <color indexed="12"/>
      <name val="Arial"/>
      <family val="2"/>
    </font>
    <font>
      <b/>
      <sz val="12"/>
      <color indexed="56"/>
      <name val="Courier"/>
      <family val="3"/>
    </font>
    <font>
      <sz val="12"/>
      <color indexed="61"/>
      <name val="Courier"/>
      <family val="3"/>
    </font>
    <font>
      <sz val="12"/>
      <color indexed="18"/>
      <name val="Courier"/>
      <family val="3"/>
    </font>
    <font>
      <b/>
      <sz val="10"/>
      <color indexed="56"/>
      <name val="Arial"/>
      <family val="2"/>
    </font>
    <font>
      <u val="single"/>
      <sz val="10"/>
      <color indexed="36"/>
      <name val="Courier"/>
      <family val="0"/>
    </font>
    <font>
      <u val="single"/>
      <sz val="10"/>
      <color indexed="12"/>
      <name val="Courier"/>
      <family val="0"/>
    </font>
    <font>
      <b/>
      <sz val="10"/>
      <color indexed="12"/>
      <name val="Courier"/>
      <family val="3"/>
    </font>
    <font>
      <b/>
      <sz val="10"/>
      <color indexed="18"/>
      <name val="Courier"/>
      <family val="3"/>
    </font>
    <font>
      <b/>
      <sz val="12"/>
      <color indexed="53"/>
      <name val="Courier"/>
      <family val="3"/>
    </font>
    <font>
      <b/>
      <sz val="10"/>
      <color indexed="18"/>
      <name val="Arial"/>
      <family val="2"/>
    </font>
    <font>
      <b/>
      <sz val="10"/>
      <color indexed="10"/>
      <name val="Arial"/>
      <family val="2"/>
    </font>
  </fonts>
  <fills count="10">
    <fill>
      <patternFill/>
    </fill>
    <fill>
      <patternFill patternType="gray125"/>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44"/>
        <bgColor indexed="64"/>
      </patternFill>
    </fill>
    <fill>
      <patternFill patternType="solid">
        <fgColor indexed="40"/>
        <bgColor indexed="64"/>
      </patternFill>
    </fill>
    <fill>
      <patternFill patternType="solid">
        <fgColor indexed="13"/>
        <bgColor indexed="64"/>
      </patternFill>
    </fill>
  </fills>
  <borders count="21">
    <border>
      <left/>
      <right/>
      <top/>
      <bottom/>
      <diagonal/>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4">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7" fillId="0" borderId="0">
      <alignment/>
      <protection/>
    </xf>
    <xf numFmtId="0" fontId="8" fillId="0" borderId="0">
      <alignment/>
      <protection/>
    </xf>
    <xf numFmtId="9" fontId="4" fillId="0" borderId="0" applyFont="0" applyFill="0" applyBorder="0" applyAlignment="0" applyProtection="0"/>
  </cellStyleXfs>
  <cellXfs count="305">
    <xf numFmtId="170" fontId="0" fillId="0" borderId="0" xfId="0" applyAlignment="1">
      <alignment/>
    </xf>
    <xf numFmtId="170" fontId="0" fillId="0" borderId="0" xfId="0" applyNumberFormat="1" applyAlignment="1" applyProtection="1">
      <alignment horizontal="right"/>
      <protection/>
    </xf>
    <xf numFmtId="170" fontId="0" fillId="0" borderId="0" xfId="0" applyNumberFormat="1" applyAlignment="1" applyProtection="1">
      <alignment/>
      <protection/>
    </xf>
    <xf numFmtId="170" fontId="5" fillId="0" borderId="0" xfId="0" applyNumberFormat="1" applyFont="1" applyAlignment="1" applyProtection="1">
      <alignment/>
      <protection locked="0"/>
    </xf>
    <xf numFmtId="170" fontId="0" fillId="0" borderId="0" xfId="0" applyNumberFormat="1" applyAlignment="1" applyProtection="1">
      <alignment horizontal="left"/>
      <protection/>
    </xf>
    <xf numFmtId="170" fontId="5" fillId="0" borderId="0" xfId="0" applyNumberFormat="1" applyFont="1" applyAlignment="1" applyProtection="1">
      <alignment horizontal="left"/>
      <protection locked="0"/>
    </xf>
    <xf numFmtId="170" fontId="0" fillId="0" borderId="0" xfId="0" applyAlignment="1">
      <alignment horizontal="left"/>
    </xf>
    <xf numFmtId="170" fontId="5" fillId="0" borderId="0" xfId="0" applyNumberFormat="1" applyFont="1" applyAlignment="1" applyProtection="1">
      <alignment horizontal="center"/>
      <protection locked="0"/>
    </xf>
    <xf numFmtId="170" fontId="0" fillId="0" borderId="0" xfId="0" applyAlignment="1">
      <alignment horizontal="center"/>
    </xf>
    <xf numFmtId="170" fontId="0" fillId="0" borderId="0" xfId="0" applyAlignment="1">
      <alignment horizontal="right"/>
    </xf>
    <xf numFmtId="170" fontId="7" fillId="0" borderId="0" xfId="21" applyNumberFormat="1" applyAlignment="1" applyProtection="1">
      <alignment horizontal="left"/>
      <protection/>
    </xf>
    <xf numFmtId="170" fontId="7" fillId="0" borderId="0" xfId="21" applyNumberFormat="1" applyProtection="1">
      <alignment/>
      <protection/>
    </xf>
    <xf numFmtId="0" fontId="7" fillId="0" borderId="0" xfId="21">
      <alignment/>
      <protection/>
    </xf>
    <xf numFmtId="170" fontId="7" fillId="0" borderId="0" xfId="21" applyNumberFormat="1" applyAlignment="1" applyProtection="1">
      <alignment horizontal="center"/>
      <protection/>
    </xf>
    <xf numFmtId="170" fontId="7" fillId="0" borderId="0" xfId="21" applyNumberFormat="1" applyAlignment="1" applyProtection="1">
      <alignment horizontal="right"/>
      <protection/>
    </xf>
    <xf numFmtId="0" fontId="7" fillId="0" borderId="0" xfId="21" applyAlignment="1">
      <alignment horizontal="center"/>
      <protection/>
    </xf>
    <xf numFmtId="2" fontId="7" fillId="0" borderId="1" xfId="21" applyNumberFormat="1" applyBorder="1">
      <alignment/>
      <protection/>
    </xf>
    <xf numFmtId="2" fontId="7" fillId="0" borderId="2" xfId="21" applyNumberFormat="1" applyBorder="1">
      <alignment/>
      <protection/>
    </xf>
    <xf numFmtId="2" fontId="7" fillId="0" borderId="0" xfId="21" applyNumberFormat="1">
      <alignment/>
      <protection/>
    </xf>
    <xf numFmtId="0" fontId="7" fillId="0" borderId="3" xfId="21" applyFont="1" applyBorder="1" applyAlignment="1">
      <alignment horizontal="center"/>
      <protection/>
    </xf>
    <xf numFmtId="2" fontId="7" fillId="0" borderId="4" xfId="21" applyNumberFormat="1" applyBorder="1">
      <alignment/>
      <protection/>
    </xf>
    <xf numFmtId="2" fontId="7" fillId="0" borderId="5" xfId="21" applyNumberFormat="1" applyBorder="1">
      <alignment/>
      <protection/>
    </xf>
    <xf numFmtId="0" fontId="6" fillId="2" borderId="0" xfId="21" applyFont="1" applyFill="1" applyAlignment="1">
      <alignment horizontal="center"/>
      <protection/>
    </xf>
    <xf numFmtId="2" fontId="6" fillId="2" borderId="1" xfId="21" applyNumberFormat="1" applyFont="1" applyFill="1" applyBorder="1">
      <alignment/>
      <protection/>
    </xf>
    <xf numFmtId="2" fontId="6" fillId="2" borderId="0" xfId="21" applyNumberFormat="1" applyFont="1" applyFill="1">
      <alignment/>
      <protection/>
    </xf>
    <xf numFmtId="2" fontId="6" fillId="2" borderId="2" xfId="21" applyNumberFormat="1" applyFont="1" applyFill="1" applyBorder="1">
      <alignment/>
      <protection/>
    </xf>
    <xf numFmtId="2" fontId="6" fillId="2" borderId="6" xfId="21" applyNumberFormat="1" applyFont="1" applyFill="1" applyBorder="1">
      <alignment/>
      <protection/>
    </xf>
    <xf numFmtId="2" fontId="6" fillId="2" borderId="7" xfId="21" applyNumberFormat="1" applyFont="1" applyFill="1" applyBorder="1">
      <alignment/>
      <protection/>
    </xf>
    <xf numFmtId="170" fontId="7" fillId="0" borderId="0" xfId="21" applyNumberFormat="1" applyFont="1" applyAlignment="1" applyProtection="1">
      <alignment horizontal="left"/>
      <protection/>
    </xf>
    <xf numFmtId="170" fontId="0" fillId="0" borderId="0" xfId="0" applyNumberFormat="1" applyAlignment="1" applyProtection="1">
      <alignment horizontal="center"/>
      <protection/>
    </xf>
    <xf numFmtId="170" fontId="9" fillId="0" borderId="0" xfId="0" applyNumberFormat="1" applyFont="1" applyAlignment="1" applyProtection="1">
      <alignment/>
      <protection/>
    </xf>
    <xf numFmtId="170" fontId="9" fillId="0" borderId="0" xfId="0" applyNumberFormat="1" applyFont="1" applyAlignment="1" applyProtection="1">
      <alignment horizontal="left"/>
      <protection/>
    </xf>
    <xf numFmtId="170" fontId="9" fillId="0" borderId="0" xfId="0" applyFont="1" applyAlignment="1">
      <alignment/>
    </xf>
    <xf numFmtId="170" fontId="10" fillId="0" borderId="0" xfId="0" applyNumberFormat="1" applyFont="1" applyAlignment="1" applyProtection="1">
      <alignment horizontal="left"/>
      <protection locked="0"/>
    </xf>
    <xf numFmtId="170" fontId="13" fillId="0" borderId="0" xfId="0" applyNumberFormat="1" applyFont="1" applyBorder="1" applyAlignment="1" applyProtection="1">
      <alignment horizontal="right"/>
      <protection locked="0"/>
    </xf>
    <xf numFmtId="171" fontId="13" fillId="0" borderId="0" xfId="0" applyNumberFormat="1" applyFont="1" applyBorder="1" applyAlignment="1" applyProtection="1">
      <alignment horizontal="center"/>
      <protection locked="0"/>
    </xf>
    <xf numFmtId="0" fontId="7" fillId="0" borderId="0" xfId="21" applyFont="1">
      <alignment/>
      <protection/>
    </xf>
    <xf numFmtId="0" fontId="7" fillId="0" borderId="8" xfId="21" applyFont="1" applyBorder="1" applyAlignment="1">
      <alignment horizontal="center"/>
      <protection/>
    </xf>
    <xf numFmtId="170" fontId="7" fillId="0" borderId="0" xfId="21" applyNumberFormat="1" applyFont="1" applyAlignment="1" applyProtection="1">
      <alignment horizontal="center"/>
      <protection/>
    </xf>
    <xf numFmtId="0" fontId="7" fillId="0" borderId="0" xfId="21" applyFont="1" applyAlignment="1">
      <alignment horizontal="center"/>
      <protection/>
    </xf>
    <xf numFmtId="0" fontId="7" fillId="0" borderId="6" xfId="21" applyFont="1" applyBorder="1" applyAlignment="1">
      <alignment horizontal="center"/>
      <protection/>
    </xf>
    <xf numFmtId="0" fontId="7" fillId="0" borderId="7" xfId="21" applyFont="1" applyBorder="1" applyAlignment="1">
      <alignment horizontal="center"/>
      <protection/>
    </xf>
    <xf numFmtId="170" fontId="7" fillId="0" borderId="9" xfId="21" applyNumberFormat="1" applyBorder="1" applyAlignment="1" applyProtection="1">
      <alignment horizontal="left"/>
      <protection/>
    </xf>
    <xf numFmtId="170" fontId="0" fillId="0" borderId="4" xfId="0" applyBorder="1" applyAlignment="1">
      <alignment/>
    </xf>
    <xf numFmtId="170" fontId="0" fillId="0" borderId="10" xfId="0" applyBorder="1" applyAlignment="1">
      <alignment/>
    </xf>
    <xf numFmtId="170" fontId="7" fillId="0" borderId="11" xfId="21" applyNumberFormat="1" applyFont="1" applyBorder="1" applyAlignment="1" applyProtection="1">
      <alignment horizontal="center"/>
      <protection/>
    </xf>
    <xf numFmtId="170" fontId="7" fillId="0" borderId="7" xfId="21" applyNumberFormat="1" applyBorder="1" applyAlignment="1" applyProtection="1">
      <alignment horizontal="center"/>
      <protection/>
    </xf>
    <xf numFmtId="170" fontId="7" fillId="0" borderId="12" xfId="21" applyNumberFormat="1" applyFont="1" applyBorder="1" applyAlignment="1" applyProtection="1">
      <alignment horizontal="center"/>
      <protection/>
    </xf>
    <xf numFmtId="170" fontId="0" fillId="0" borderId="0" xfId="0" applyFont="1" applyAlignment="1">
      <alignment/>
    </xf>
    <xf numFmtId="170" fontId="0" fillId="0" borderId="0" xfId="0" applyNumberFormat="1" applyFont="1" applyAlignment="1" applyProtection="1">
      <alignment horizontal="center"/>
      <protection locked="0"/>
    </xf>
    <xf numFmtId="170" fontId="0" fillId="0" borderId="0" xfId="0" applyFont="1" applyAlignment="1">
      <alignment horizontal="center"/>
    </xf>
    <xf numFmtId="0" fontId="8" fillId="0" borderId="0" xfId="22">
      <alignment/>
      <protection/>
    </xf>
    <xf numFmtId="0" fontId="8" fillId="0" borderId="0" xfId="22" applyAlignment="1">
      <alignment horizontal="right"/>
      <protection/>
    </xf>
    <xf numFmtId="0" fontId="8" fillId="0" borderId="0" xfId="22" applyAlignment="1">
      <alignment horizontal="left"/>
      <protection/>
    </xf>
    <xf numFmtId="0" fontId="8" fillId="0" borderId="0" xfId="22" applyAlignment="1">
      <alignment horizontal="center"/>
      <protection/>
    </xf>
    <xf numFmtId="0" fontId="8" fillId="0" borderId="13" xfId="22" applyBorder="1" applyAlignment="1">
      <alignment horizontal="right"/>
      <protection/>
    </xf>
    <xf numFmtId="0" fontId="8" fillId="0" borderId="14" xfId="22" applyBorder="1" applyAlignment="1">
      <alignment horizontal="right"/>
      <protection/>
    </xf>
    <xf numFmtId="0" fontId="8" fillId="0" borderId="0" xfId="22" applyFont="1" applyAlignment="1">
      <alignment horizontal="left"/>
      <protection/>
    </xf>
    <xf numFmtId="0" fontId="16" fillId="0" borderId="15" xfId="22" applyFont="1" applyBorder="1">
      <alignment/>
      <protection/>
    </xf>
    <xf numFmtId="0" fontId="14" fillId="0" borderId="13" xfId="22" applyFont="1" applyBorder="1" applyAlignment="1">
      <alignment horizontal="right"/>
      <protection/>
    </xf>
    <xf numFmtId="0" fontId="18" fillId="0" borderId="0" xfId="22" applyFont="1" applyAlignment="1">
      <alignment horizontal="left"/>
      <protection/>
    </xf>
    <xf numFmtId="170" fontId="20" fillId="3" borderId="0" xfId="0" applyFont="1" applyFill="1" applyBorder="1" applyAlignment="1">
      <alignment horizontal="center"/>
    </xf>
    <xf numFmtId="170" fontId="5" fillId="0" borderId="0" xfId="0" applyFont="1" applyAlignment="1">
      <alignment/>
    </xf>
    <xf numFmtId="170" fontId="0" fillId="0" borderId="0" xfId="0" applyNumberFormat="1" applyFont="1" applyAlignment="1" applyProtection="1">
      <alignment horizontal="right"/>
      <protection locked="0"/>
    </xf>
    <xf numFmtId="171" fontId="0" fillId="0" borderId="0" xfId="0" applyNumberFormat="1" applyFont="1" applyAlignment="1" applyProtection="1">
      <alignment horizontal="right"/>
      <protection locked="0"/>
    </xf>
    <xf numFmtId="170" fontId="0" fillId="0" borderId="0" xfId="0" applyFont="1" applyAlignment="1">
      <alignment horizontal="right"/>
    </xf>
    <xf numFmtId="171" fontId="0" fillId="0" borderId="0" xfId="0" applyNumberFormat="1" applyFont="1" applyAlignment="1" applyProtection="1">
      <alignment horizontal="center"/>
      <protection locked="0"/>
    </xf>
    <xf numFmtId="170" fontId="0" fillId="4" borderId="0" xfId="0" applyFont="1" applyFill="1" applyAlignment="1">
      <alignment horizontal="center"/>
    </xf>
    <xf numFmtId="170" fontId="0" fillId="0" borderId="16" xfId="0" applyFont="1" applyBorder="1" applyAlignment="1">
      <alignment horizontal="center"/>
    </xf>
    <xf numFmtId="171" fontId="0" fillId="0" borderId="16" xfId="0" applyNumberFormat="1" applyFont="1" applyBorder="1" applyAlignment="1" applyProtection="1">
      <alignment horizontal="center"/>
      <protection locked="0"/>
    </xf>
    <xf numFmtId="170" fontId="0" fillId="0" borderId="16" xfId="0" applyNumberFormat="1" applyFont="1" applyBorder="1" applyAlignment="1" applyProtection="1">
      <alignment horizontal="center"/>
      <protection locked="0"/>
    </xf>
    <xf numFmtId="170" fontId="0" fillId="0" borderId="16" xfId="0" applyNumberFormat="1" applyFont="1" applyBorder="1" applyAlignment="1" applyProtection="1">
      <alignment horizontal="right"/>
      <protection locked="0"/>
    </xf>
    <xf numFmtId="170" fontId="5" fillId="0" borderId="16" xfId="0" applyFont="1" applyFill="1" applyBorder="1" applyAlignment="1">
      <alignment horizontal="right"/>
    </xf>
    <xf numFmtId="170" fontId="0" fillId="0" borderId="16" xfId="0" applyFill="1" applyBorder="1" applyAlignment="1">
      <alignment horizontal="center"/>
    </xf>
    <xf numFmtId="170" fontId="0" fillId="0" borderId="0" xfId="0" applyFont="1" applyAlignment="1">
      <alignment horizontal="left"/>
    </xf>
    <xf numFmtId="170" fontId="20" fillId="0" borderId="0" xfId="0" applyFont="1" applyFill="1" applyBorder="1" applyAlignment="1">
      <alignment horizontal="center"/>
    </xf>
    <xf numFmtId="170" fontId="5" fillId="0" borderId="0" xfId="0" applyFont="1" applyFill="1" applyBorder="1" applyAlignment="1">
      <alignment horizontal="center"/>
    </xf>
    <xf numFmtId="170" fontId="5" fillId="0" borderId="0" xfId="0" applyFont="1" applyFill="1" applyBorder="1" applyAlignment="1">
      <alignment horizontal="right"/>
    </xf>
    <xf numFmtId="170" fontId="20" fillId="0" borderId="16" xfId="0" applyFont="1" applyFill="1" applyBorder="1" applyAlignment="1">
      <alignment horizontal="center"/>
    </xf>
    <xf numFmtId="170" fontId="5" fillId="0" borderId="16" xfId="0" applyFont="1" applyFill="1" applyBorder="1" applyAlignment="1">
      <alignment horizontal="center"/>
    </xf>
    <xf numFmtId="170" fontId="0" fillId="0" borderId="0" xfId="0" applyFill="1" applyBorder="1" applyAlignment="1">
      <alignment horizontal="center"/>
    </xf>
    <xf numFmtId="170" fontId="5" fillId="0" borderId="0" xfId="0" applyFont="1" applyFill="1" applyAlignment="1">
      <alignment horizontal="right"/>
    </xf>
    <xf numFmtId="170" fontId="0" fillId="0" borderId="16" xfId="0" applyBorder="1" applyAlignment="1">
      <alignment/>
    </xf>
    <xf numFmtId="0" fontId="16" fillId="0" borderId="17" xfId="22" applyFont="1" applyFill="1" applyBorder="1">
      <alignment/>
      <protection/>
    </xf>
    <xf numFmtId="0" fontId="16" fillId="0" borderId="0" xfId="22" applyFont="1" applyFill="1" applyBorder="1" applyAlignment="1">
      <alignment horizontal="right"/>
      <protection/>
    </xf>
    <xf numFmtId="0" fontId="14" fillId="0" borderId="0" xfId="22" applyFont="1" applyFill="1" applyBorder="1" applyAlignment="1">
      <alignment horizontal="right"/>
      <protection/>
    </xf>
    <xf numFmtId="0" fontId="8" fillId="0" borderId="0" xfId="22" applyFill="1" applyBorder="1" applyAlignment="1">
      <alignment horizontal="right"/>
      <protection/>
    </xf>
    <xf numFmtId="0" fontId="8" fillId="0" borderId="18" xfId="22" applyFill="1" applyBorder="1" applyAlignment="1">
      <alignment horizontal="right"/>
      <protection/>
    </xf>
    <xf numFmtId="0" fontId="8" fillId="0" borderId="0" xfId="22" applyFill="1" applyAlignment="1">
      <alignment horizontal="right"/>
      <protection/>
    </xf>
    <xf numFmtId="0" fontId="23" fillId="0" borderId="17" xfId="22" applyFont="1" applyFill="1" applyBorder="1" applyAlignment="1">
      <alignment horizontal="right"/>
      <protection/>
    </xf>
    <xf numFmtId="0" fontId="23" fillId="0" borderId="0" xfId="22" applyFont="1" applyFill="1" applyBorder="1" applyAlignment="1">
      <alignment horizontal="right"/>
      <protection/>
    </xf>
    <xf numFmtId="0" fontId="15" fillId="0" borderId="0" xfId="22" applyFont="1" applyFill="1" applyBorder="1" applyAlignment="1">
      <alignment horizontal="right"/>
      <protection/>
    </xf>
    <xf numFmtId="0" fontId="8" fillId="0" borderId="17" xfId="22" applyFont="1" applyFill="1" applyBorder="1">
      <alignment/>
      <protection/>
    </xf>
    <xf numFmtId="0" fontId="17" fillId="0" borderId="0" xfId="22" applyFont="1" applyFill="1" applyBorder="1" applyAlignment="1">
      <alignment horizontal="right"/>
      <protection/>
    </xf>
    <xf numFmtId="0" fontId="8" fillId="0" borderId="0" xfId="22" applyFont="1" applyFill="1" applyBorder="1" applyAlignment="1">
      <alignment horizontal="right"/>
      <protection/>
    </xf>
    <xf numFmtId="1" fontId="19" fillId="0" borderId="0" xfId="22" applyNumberFormat="1" applyFont="1" applyFill="1" applyBorder="1" applyAlignment="1">
      <alignment horizontal="right"/>
      <protection/>
    </xf>
    <xf numFmtId="0" fontId="17" fillId="0" borderId="0" xfId="22" applyFont="1" applyFill="1" applyAlignment="1">
      <alignment horizontal="right"/>
      <protection/>
    </xf>
    <xf numFmtId="0" fontId="17" fillId="0" borderId="18" xfId="22" applyFont="1" applyFill="1" applyBorder="1" applyAlignment="1">
      <alignment horizontal="right"/>
      <protection/>
    </xf>
    <xf numFmtId="0" fontId="17" fillId="0" borderId="0" xfId="22" applyFont="1" applyFill="1">
      <alignment/>
      <protection/>
    </xf>
    <xf numFmtId="0" fontId="17" fillId="0" borderId="0" xfId="22" applyFont="1" applyFill="1" applyBorder="1" applyAlignment="1">
      <alignment horizontal="left"/>
      <protection/>
    </xf>
    <xf numFmtId="0" fontId="8" fillId="0" borderId="13" xfId="22" applyBorder="1" applyAlignment="1">
      <alignment horizontal="center"/>
      <protection/>
    </xf>
    <xf numFmtId="0" fontId="8" fillId="0" borderId="0" xfId="22" applyFill="1" applyBorder="1" applyAlignment="1">
      <alignment horizontal="center"/>
      <protection/>
    </xf>
    <xf numFmtId="0" fontId="23" fillId="0" borderId="0" xfId="22" applyFont="1" applyFill="1" applyBorder="1" applyAlignment="1">
      <alignment horizontal="center"/>
      <protection/>
    </xf>
    <xf numFmtId="190" fontId="17" fillId="0" borderId="0" xfId="22" applyNumberFormat="1" applyFont="1" applyFill="1" applyBorder="1" applyAlignment="1">
      <alignment horizontal="center"/>
      <protection/>
    </xf>
    <xf numFmtId="170" fontId="24" fillId="0" borderId="0" xfId="0" applyNumberFormat="1" applyFont="1" applyAlignment="1" applyProtection="1">
      <alignment/>
      <protection/>
    </xf>
    <xf numFmtId="170" fontId="25" fillId="0" borderId="0" xfId="0" applyNumberFormat="1" applyFont="1" applyBorder="1" applyAlignment="1" applyProtection="1">
      <alignment/>
      <protection locked="0"/>
    </xf>
    <xf numFmtId="170" fontId="25" fillId="0" borderId="0" xfId="0" applyNumberFormat="1" applyFont="1" applyBorder="1" applyAlignment="1" applyProtection="1">
      <alignment horizontal="right"/>
      <protection/>
    </xf>
    <xf numFmtId="171" fontId="25" fillId="0" borderId="16" xfId="0" applyNumberFormat="1" applyFont="1" applyBorder="1" applyAlignment="1" applyProtection="1">
      <alignment horizontal="right"/>
      <protection/>
    </xf>
    <xf numFmtId="170" fontId="10" fillId="0" borderId="0" xfId="0" applyNumberFormat="1" applyFont="1" applyBorder="1" applyAlignment="1" applyProtection="1">
      <alignment/>
      <protection locked="0"/>
    </xf>
    <xf numFmtId="170" fontId="9" fillId="0" borderId="0" xfId="0" applyNumberFormat="1" applyFont="1" applyBorder="1" applyAlignment="1" applyProtection="1">
      <alignment horizontal="right"/>
      <protection/>
    </xf>
    <xf numFmtId="171" fontId="9" fillId="0" borderId="0" xfId="0" applyNumberFormat="1" applyFont="1" applyBorder="1" applyAlignment="1" applyProtection="1">
      <alignment horizontal="right"/>
      <protection/>
    </xf>
    <xf numFmtId="0" fontId="27" fillId="0" borderId="0" xfId="22" applyFont="1" applyAlignment="1">
      <alignment horizontal="left"/>
      <protection/>
    </xf>
    <xf numFmtId="170" fontId="0" fillId="0" borderId="0" xfId="0" applyNumberFormat="1" applyFont="1" applyAlignment="1" applyProtection="1">
      <alignment/>
      <protection/>
    </xf>
    <xf numFmtId="170" fontId="0" fillId="0" borderId="0" xfId="0" applyNumberFormat="1" applyFont="1" applyAlignment="1" applyProtection="1">
      <alignment horizontal="center"/>
      <protection/>
    </xf>
    <xf numFmtId="170" fontId="0" fillId="0" borderId="0" xfId="0" applyNumberFormat="1" applyFont="1" applyAlignment="1" applyProtection="1">
      <alignment/>
      <protection locked="0"/>
    </xf>
    <xf numFmtId="170" fontId="30" fillId="0" borderId="0" xfId="0" applyNumberFormat="1" applyFont="1" applyAlignment="1" applyProtection="1">
      <alignment horizontal="center"/>
      <protection/>
    </xf>
    <xf numFmtId="170" fontId="9" fillId="0" borderId="15" xfId="0" applyNumberFormat="1" applyFont="1" applyBorder="1" applyAlignment="1" applyProtection="1">
      <alignment/>
      <protection/>
    </xf>
    <xf numFmtId="170" fontId="0" fillId="0" borderId="13" xfId="0" applyNumberFormat="1" applyBorder="1" applyAlignment="1" applyProtection="1">
      <alignment/>
      <protection/>
    </xf>
    <xf numFmtId="170" fontId="0" fillId="0" borderId="13" xfId="0" applyNumberFormat="1" applyBorder="1" applyAlignment="1" applyProtection="1">
      <alignment horizontal="center"/>
      <protection/>
    </xf>
    <xf numFmtId="170" fontId="5" fillId="0" borderId="13" xfId="0" applyNumberFormat="1" applyFont="1" applyBorder="1" applyAlignment="1" applyProtection="1">
      <alignment/>
      <protection locked="0"/>
    </xf>
    <xf numFmtId="170" fontId="0" fillId="0" borderId="14" xfId="0" applyBorder="1" applyAlignment="1">
      <alignment/>
    </xf>
    <xf numFmtId="170" fontId="0" fillId="0" borderId="17" xfId="0" applyNumberFormat="1" applyBorder="1" applyAlignment="1" applyProtection="1">
      <alignment horizontal="right"/>
      <protection/>
    </xf>
    <xf numFmtId="170" fontId="31" fillId="0" borderId="0" xfId="0" applyNumberFormat="1" applyFont="1" applyBorder="1" applyAlignment="1" applyProtection="1">
      <alignment/>
      <protection locked="0"/>
    </xf>
    <xf numFmtId="170" fontId="0" fillId="0" borderId="0" xfId="0" applyNumberFormat="1" applyBorder="1" applyAlignment="1" applyProtection="1">
      <alignment horizontal="right"/>
      <protection/>
    </xf>
    <xf numFmtId="170" fontId="0" fillId="0" borderId="0" xfId="0" applyNumberFormat="1" applyBorder="1" applyAlignment="1" applyProtection="1">
      <alignment horizontal="center"/>
      <protection/>
    </xf>
    <xf numFmtId="170" fontId="5" fillId="0" borderId="0" xfId="0" applyNumberFormat="1" applyFont="1" applyBorder="1" applyAlignment="1" applyProtection="1">
      <alignment/>
      <protection locked="0"/>
    </xf>
    <xf numFmtId="170" fontId="0" fillId="0" borderId="18" xfId="0" applyBorder="1" applyAlignment="1">
      <alignment/>
    </xf>
    <xf numFmtId="170" fontId="11" fillId="0" borderId="17" xfId="0" applyFont="1" applyBorder="1" applyAlignment="1">
      <alignment/>
    </xf>
    <xf numFmtId="170" fontId="11" fillId="0" borderId="0" xfId="0" applyNumberFormat="1" applyFont="1" applyBorder="1" applyAlignment="1" applyProtection="1">
      <alignment/>
      <protection/>
    </xf>
    <xf numFmtId="170" fontId="11" fillId="0" borderId="0" xfId="0" applyNumberFormat="1" applyFont="1" applyBorder="1" applyAlignment="1" applyProtection="1">
      <alignment horizontal="right"/>
      <protection locked="0"/>
    </xf>
    <xf numFmtId="171" fontId="12" fillId="0" borderId="0" xfId="0" applyNumberFormat="1" applyFont="1" applyBorder="1" applyAlignment="1" applyProtection="1">
      <alignment horizontal="center"/>
      <protection locked="0"/>
    </xf>
    <xf numFmtId="170" fontId="9" fillId="0" borderId="18" xfId="0" applyFont="1" applyBorder="1" applyAlignment="1">
      <alignment/>
    </xf>
    <xf numFmtId="171" fontId="10" fillId="0" borderId="0" xfId="0" applyNumberFormat="1" applyFont="1" applyBorder="1" applyAlignment="1" applyProtection="1">
      <alignment horizontal="center"/>
      <protection locked="0"/>
    </xf>
    <xf numFmtId="170" fontId="10" fillId="0" borderId="18" xfId="0" applyFont="1" applyBorder="1" applyAlignment="1">
      <alignment horizontal="center"/>
    </xf>
    <xf numFmtId="170" fontId="11" fillId="0" borderId="17" xfId="0" applyNumberFormat="1" applyFont="1" applyBorder="1" applyAlignment="1" applyProtection="1">
      <alignment/>
      <protection locked="0"/>
    </xf>
    <xf numFmtId="170" fontId="11" fillId="0" borderId="0" xfId="0" applyNumberFormat="1" applyFont="1" applyBorder="1" applyAlignment="1" applyProtection="1">
      <alignment/>
      <protection locked="0"/>
    </xf>
    <xf numFmtId="171" fontId="11" fillId="0" borderId="0" xfId="0" applyNumberFormat="1" applyFont="1" applyBorder="1" applyAlignment="1" applyProtection="1">
      <alignment horizontal="center"/>
      <protection locked="0"/>
    </xf>
    <xf numFmtId="170" fontId="9" fillId="0" borderId="0" xfId="0" applyFont="1" applyBorder="1" applyAlignment="1">
      <alignment horizontal="center"/>
    </xf>
    <xf numFmtId="170" fontId="9" fillId="0" borderId="16" xfId="0" applyFont="1" applyBorder="1" applyAlignment="1">
      <alignment horizontal="center"/>
    </xf>
    <xf numFmtId="170" fontId="11" fillId="0" borderId="0" xfId="0" applyNumberFormat="1" applyFont="1" applyAlignment="1" applyProtection="1">
      <alignment horizontal="left"/>
      <protection locked="0"/>
    </xf>
    <xf numFmtId="1" fontId="10" fillId="0" borderId="17" xfId="15" applyNumberFormat="1" applyFont="1" applyBorder="1" applyAlignment="1" applyProtection="1">
      <alignment horizontal="right"/>
      <protection locked="0"/>
    </xf>
    <xf numFmtId="171" fontId="9" fillId="0" borderId="0" xfId="0" applyNumberFormat="1" applyFont="1" applyBorder="1" applyAlignment="1" applyProtection="1">
      <alignment/>
      <protection/>
    </xf>
    <xf numFmtId="171" fontId="9" fillId="0" borderId="0" xfId="0" applyNumberFormat="1" applyFont="1" applyBorder="1" applyAlignment="1" applyProtection="1">
      <alignment horizontal="center"/>
      <protection/>
    </xf>
    <xf numFmtId="170" fontId="10" fillId="0" borderId="16" xfId="0" applyNumberFormat="1" applyFont="1" applyBorder="1" applyAlignment="1" applyProtection="1">
      <alignment/>
      <protection locked="0"/>
    </xf>
    <xf numFmtId="171" fontId="9" fillId="0" borderId="16" xfId="0" applyNumberFormat="1" applyFont="1" applyBorder="1" applyAlignment="1" applyProtection="1">
      <alignment horizontal="right"/>
      <protection/>
    </xf>
    <xf numFmtId="1" fontId="26" fillId="0" borderId="17" xfId="15" applyNumberFormat="1" applyFont="1" applyBorder="1" applyAlignment="1" applyProtection="1">
      <alignment horizontal="right"/>
      <protection locked="0"/>
    </xf>
    <xf numFmtId="170" fontId="26" fillId="0" borderId="0" xfId="0" applyNumberFormat="1" applyFont="1" applyBorder="1" applyAlignment="1" applyProtection="1">
      <alignment/>
      <protection locked="0"/>
    </xf>
    <xf numFmtId="170" fontId="10" fillId="0" borderId="17" xfId="0" applyNumberFormat="1" applyFont="1" applyBorder="1" applyAlignment="1" applyProtection="1">
      <alignment/>
      <protection locked="0"/>
    </xf>
    <xf numFmtId="171" fontId="32" fillId="0" borderId="0" xfId="0" applyNumberFormat="1" applyFont="1" applyBorder="1" applyAlignment="1" applyProtection="1">
      <alignment horizontal="center"/>
      <protection/>
    </xf>
    <xf numFmtId="170" fontId="9" fillId="0" borderId="0" xfId="0" applyNumberFormat="1" applyFont="1" applyBorder="1" applyAlignment="1" applyProtection="1">
      <alignment/>
      <protection/>
    </xf>
    <xf numFmtId="171" fontId="10" fillId="0" borderId="0" xfId="0" applyNumberFormat="1" applyFont="1" applyBorder="1" applyAlignment="1" applyProtection="1">
      <alignment/>
      <protection locked="0"/>
    </xf>
    <xf numFmtId="170" fontId="5" fillId="0" borderId="19" xfId="0" applyNumberFormat="1" applyFont="1" applyBorder="1" applyAlignment="1" applyProtection="1">
      <alignment/>
      <protection locked="0"/>
    </xf>
    <xf numFmtId="170" fontId="0" fillId="0" borderId="16" xfId="0" applyNumberFormat="1" applyBorder="1" applyAlignment="1" applyProtection="1">
      <alignment/>
      <protection/>
    </xf>
    <xf numFmtId="170" fontId="0" fillId="0" borderId="16" xfId="0" applyNumberFormat="1" applyBorder="1" applyAlignment="1" applyProtection="1">
      <alignment horizontal="center"/>
      <protection/>
    </xf>
    <xf numFmtId="170" fontId="5" fillId="0" borderId="16" xfId="0" applyNumberFormat="1" applyFont="1" applyBorder="1" applyAlignment="1" applyProtection="1">
      <alignment/>
      <protection locked="0"/>
    </xf>
    <xf numFmtId="170" fontId="0" fillId="0" borderId="20" xfId="0" applyBorder="1" applyAlignment="1">
      <alignment/>
    </xf>
    <xf numFmtId="170" fontId="5" fillId="0" borderId="0" xfId="0" applyNumberFormat="1" applyFont="1" applyBorder="1" applyAlignment="1" applyProtection="1">
      <alignment horizontal="left"/>
      <protection locked="0"/>
    </xf>
    <xf numFmtId="170" fontId="0" fillId="0" borderId="0" xfId="0" applyNumberFormat="1" applyBorder="1" applyAlignment="1" applyProtection="1">
      <alignment/>
      <protection/>
    </xf>
    <xf numFmtId="170" fontId="0" fillId="0" borderId="0" xfId="0" applyBorder="1" applyAlignment="1">
      <alignment/>
    </xf>
    <xf numFmtId="170" fontId="5" fillId="0" borderId="15" xfId="0" applyNumberFormat="1" applyFont="1" applyBorder="1" applyAlignment="1" applyProtection="1">
      <alignment/>
      <protection locked="0"/>
    </xf>
    <xf numFmtId="171" fontId="5" fillId="0" borderId="13" xfId="0" applyNumberFormat="1" applyFont="1" applyBorder="1" applyAlignment="1" applyProtection="1">
      <alignment/>
      <protection locked="0"/>
    </xf>
    <xf numFmtId="170" fontId="0" fillId="0" borderId="13" xfId="0" applyBorder="1" applyAlignment="1">
      <alignment/>
    </xf>
    <xf numFmtId="170" fontId="0" fillId="0" borderId="13" xfId="0" applyBorder="1" applyAlignment="1">
      <alignment horizontal="center"/>
    </xf>
    <xf numFmtId="170" fontId="0" fillId="0" borderId="17" xfId="0" applyBorder="1" applyAlignment="1">
      <alignment/>
    </xf>
    <xf numFmtId="171" fontId="5" fillId="0" borderId="0" xfId="0" applyNumberFormat="1" applyFont="1" applyBorder="1" applyAlignment="1" applyProtection="1">
      <alignment/>
      <protection locked="0"/>
    </xf>
    <xf numFmtId="170" fontId="0" fillId="0" borderId="0" xfId="0" applyBorder="1" applyAlignment="1">
      <alignment horizontal="center"/>
    </xf>
    <xf numFmtId="190" fontId="0" fillId="0" borderId="0" xfId="0" applyNumberFormat="1" applyAlignment="1">
      <alignment horizontal="left"/>
    </xf>
    <xf numFmtId="190" fontId="0" fillId="0" borderId="0" xfId="0" applyNumberFormat="1" applyAlignment="1">
      <alignment/>
    </xf>
    <xf numFmtId="190" fontId="0" fillId="0" borderId="0" xfId="0" applyNumberFormat="1" applyFont="1" applyAlignment="1">
      <alignment horizontal="left"/>
    </xf>
    <xf numFmtId="190" fontId="0" fillId="0" borderId="16" xfId="0" applyNumberFormat="1" applyFont="1" applyBorder="1" applyAlignment="1">
      <alignment horizontal="left"/>
    </xf>
    <xf numFmtId="171" fontId="0" fillId="0" borderId="16" xfId="0" applyNumberFormat="1" applyFont="1" applyBorder="1" applyAlignment="1" applyProtection="1">
      <alignment horizontal="right"/>
      <protection locked="0"/>
    </xf>
    <xf numFmtId="170" fontId="0" fillId="5" borderId="0" xfId="0" applyFill="1" applyAlignment="1">
      <alignment horizontal="center"/>
    </xf>
    <xf numFmtId="170" fontId="0" fillId="5" borderId="0" xfId="0" applyFill="1" applyAlignment="1">
      <alignment horizontal="right"/>
    </xf>
    <xf numFmtId="170" fontId="0" fillId="6" borderId="0" xfId="0" applyFill="1" applyAlignment="1">
      <alignment horizontal="center"/>
    </xf>
    <xf numFmtId="170" fontId="0" fillId="6" borderId="0" xfId="0" applyFill="1" applyAlignment="1">
      <alignment horizontal="right"/>
    </xf>
    <xf numFmtId="170" fontId="0" fillId="0" borderId="16" xfId="0" applyBorder="1" applyAlignment="1">
      <alignment horizontal="center"/>
    </xf>
    <xf numFmtId="170" fontId="5" fillId="6" borderId="0" xfId="0" applyFont="1" applyFill="1" applyBorder="1" applyAlignment="1">
      <alignment horizontal="center"/>
    </xf>
    <xf numFmtId="170" fontId="5" fillId="6" borderId="0" xfId="0" applyFont="1" applyFill="1" applyAlignment="1">
      <alignment horizontal="right"/>
    </xf>
    <xf numFmtId="171" fontId="0" fillId="6" borderId="0" xfId="0" applyNumberFormat="1" applyFill="1" applyBorder="1" applyAlignment="1" applyProtection="1">
      <alignment horizontal="right"/>
      <protection/>
    </xf>
    <xf numFmtId="170" fontId="0" fillId="6" borderId="0" xfId="0" applyFill="1" applyBorder="1" applyAlignment="1">
      <alignment/>
    </xf>
    <xf numFmtId="190" fontId="0" fillId="6" borderId="0" xfId="0" applyNumberFormat="1" applyFill="1" applyAlignment="1">
      <alignment/>
    </xf>
    <xf numFmtId="170" fontId="20" fillId="6" borderId="0" xfId="0" applyFont="1" applyFill="1" applyBorder="1" applyAlignment="1">
      <alignment horizontal="center"/>
    </xf>
    <xf numFmtId="170" fontId="5" fillId="6" borderId="16" xfId="0" applyFont="1" applyFill="1" applyBorder="1" applyAlignment="1">
      <alignment horizontal="center"/>
    </xf>
    <xf numFmtId="170" fontId="5" fillId="6" borderId="16" xfId="0" applyFont="1" applyFill="1" applyBorder="1" applyAlignment="1">
      <alignment horizontal="right"/>
    </xf>
    <xf numFmtId="170" fontId="0" fillId="6" borderId="16" xfId="0" applyFill="1" applyBorder="1" applyAlignment="1">
      <alignment horizontal="center"/>
    </xf>
    <xf numFmtId="170" fontId="0" fillId="6" borderId="16" xfId="0" applyFill="1" applyBorder="1" applyAlignment="1">
      <alignment/>
    </xf>
    <xf numFmtId="190" fontId="0" fillId="6" borderId="16" xfId="0" applyNumberFormat="1" applyFill="1" applyBorder="1" applyAlignment="1">
      <alignment/>
    </xf>
    <xf numFmtId="170" fontId="20" fillId="6" borderId="16" xfId="0" applyFont="1" applyFill="1" applyBorder="1" applyAlignment="1">
      <alignment horizontal="center"/>
    </xf>
    <xf numFmtId="170" fontId="5" fillId="5" borderId="0" xfId="0" applyFont="1" applyFill="1" applyBorder="1" applyAlignment="1">
      <alignment horizontal="center"/>
    </xf>
    <xf numFmtId="170" fontId="5" fillId="5" borderId="0" xfId="0" applyFont="1" applyFill="1" applyAlignment="1">
      <alignment horizontal="right"/>
    </xf>
    <xf numFmtId="171" fontId="0" fillId="5" borderId="0" xfId="0" applyNumberFormat="1" applyFill="1" applyBorder="1" applyAlignment="1" applyProtection="1">
      <alignment horizontal="right"/>
      <protection/>
    </xf>
    <xf numFmtId="170" fontId="5" fillId="5" borderId="0" xfId="0" applyFont="1" applyFill="1" applyAlignment="1">
      <alignment horizontal="center"/>
    </xf>
    <xf numFmtId="170" fontId="0" fillId="5" borderId="0" xfId="0" applyFill="1" applyBorder="1" applyAlignment="1">
      <alignment/>
    </xf>
    <xf numFmtId="190" fontId="0" fillId="5" borderId="0" xfId="0" applyNumberFormat="1" applyFill="1" applyAlignment="1">
      <alignment/>
    </xf>
    <xf numFmtId="170" fontId="20" fillId="5" borderId="0" xfId="0" applyFont="1" applyFill="1" applyBorder="1" applyAlignment="1">
      <alignment horizontal="center"/>
    </xf>
    <xf numFmtId="170" fontId="5" fillId="5" borderId="16" xfId="0" applyFont="1" applyFill="1" applyBorder="1" applyAlignment="1">
      <alignment horizontal="center"/>
    </xf>
    <xf numFmtId="170" fontId="5" fillId="5" borderId="16" xfId="0" applyFont="1" applyFill="1" applyBorder="1" applyAlignment="1">
      <alignment horizontal="right"/>
    </xf>
    <xf numFmtId="171" fontId="0" fillId="5" borderId="16" xfId="0" applyNumberFormat="1" applyFill="1" applyBorder="1" applyAlignment="1" applyProtection="1">
      <alignment horizontal="right"/>
      <protection/>
    </xf>
    <xf numFmtId="170" fontId="0" fillId="5" borderId="16" xfId="0" applyFill="1" applyBorder="1" applyAlignment="1">
      <alignment horizontal="right"/>
    </xf>
    <xf numFmtId="170" fontId="0" fillId="5" borderId="16" xfId="0" applyFill="1" applyBorder="1" applyAlignment="1">
      <alignment horizontal="center"/>
    </xf>
    <xf numFmtId="170" fontId="0" fillId="5" borderId="16" xfId="0" applyFill="1" applyBorder="1" applyAlignment="1">
      <alignment/>
    </xf>
    <xf numFmtId="190" fontId="0" fillId="5" borderId="16" xfId="0" applyNumberFormat="1" applyFill="1" applyBorder="1" applyAlignment="1">
      <alignment/>
    </xf>
    <xf numFmtId="170" fontId="0" fillId="5" borderId="0" xfId="0" applyFill="1" applyAlignment="1">
      <alignment/>
    </xf>
    <xf numFmtId="170" fontId="20" fillId="5" borderId="16" xfId="0" applyFont="1" applyFill="1" applyBorder="1" applyAlignment="1">
      <alignment horizontal="center"/>
    </xf>
    <xf numFmtId="170" fontId="5" fillId="7" borderId="0" xfId="0" applyFont="1" applyFill="1" applyBorder="1" applyAlignment="1">
      <alignment horizontal="center"/>
    </xf>
    <xf numFmtId="170" fontId="5" fillId="7" borderId="0" xfId="0" applyFont="1" applyFill="1" applyAlignment="1">
      <alignment horizontal="right"/>
    </xf>
    <xf numFmtId="170" fontId="0" fillId="7" borderId="0" xfId="0" applyFill="1" applyAlignment="1">
      <alignment horizontal="right"/>
    </xf>
    <xf numFmtId="171" fontId="0" fillId="7" borderId="0" xfId="0" applyNumberFormat="1" applyFill="1" applyBorder="1" applyAlignment="1" applyProtection="1">
      <alignment horizontal="right"/>
      <protection/>
    </xf>
    <xf numFmtId="170" fontId="0" fillId="7" borderId="0" xfId="0" applyFill="1" applyAlignment="1">
      <alignment horizontal="center"/>
    </xf>
    <xf numFmtId="170" fontId="0" fillId="7" borderId="0" xfId="0" applyFill="1" applyAlignment="1">
      <alignment/>
    </xf>
    <xf numFmtId="170" fontId="0" fillId="7" borderId="0" xfId="0" applyFill="1" applyBorder="1" applyAlignment="1">
      <alignment/>
    </xf>
    <xf numFmtId="190" fontId="0" fillId="7" borderId="0" xfId="0" applyNumberFormat="1" applyFill="1" applyAlignment="1">
      <alignment/>
    </xf>
    <xf numFmtId="170" fontId="20" fillId="7" borderId="0" xfId="0" applyFont="1" applyFill="1" applyBorder="1" applyAlignment="1">
      <alignment horizontal="center"/>
    </xf>
    <xf numFmtId="170" fontId="5" fillId="7" borderId="16" xfId="0" applyFont="1" applyFill="1" applyBorder="1" applyAlignment="1">
      <alignment horizontal="center"/>
    </xf>
    <xf numFmtId="170" fontId="5" fillId="7" borderId="16" xfId="0" applyFont="1" applyFill="1" applyBorder="1" applyAlignment="1">
      <alignment horizontal="right"/>
    </xf>
    <xf numFmtId="170" fontId="0" fillId="7" borderId="16" xfId="0" applyFill="1" applyBorder="1" applyAlignment="1">
      <alignment horizontal="right"/>
    </xf>
    <xf numFmtId="170" fontId="0" fillId="7" borderId="16" xfId="0" applyFill="1" applyBorder="1" applyAlignment="1">
      <alignment horizontal="center"/>
    </xf>
    <xf numFmtId="170" fontId="0" fillId="7" borderId="16" xfId="0" applyFill="1" applyBorder="1" applyAlignment="1">
      <alignment/>
    </xf>
    <xf numFmtId="190" fontId="0" fillId="7" borderId="16" xfId="0" applyNumberFormat="1" applyFill="1" applyBorder="1" applyAlignment="1">
      <alignment/>
    </xf>
    <xf numFmtId="170" fontId="5" fillId="7" borderId="0" xfId="0" applyFont="1" applyFill="1" applyBorder="1" applyAlignment="1">
      <alignment horizontal="right"/>
    </xf>
    <xf numFmtId="170" fontId="0" fillId="7" borderId="0" xfId="0" applyFill="1" applyBorder="1" applyAlignment="1">
      <alignment horizontal="center"/>
    </xf>
    <xf numFmtId="170" fontId="5" fillId="7" borderId="0" xfId="0" applyFont="1" applyFill="1" applyAlignment="1">
      <alignment horizontal="center"/>
    </xf>
    <xf numFmtId="170" fontId="20" fillId="7" borderId="16" xfId="0" applyFont="1" applyFill="1" applyBorder="1" applyAlignment="1">
      <alignment horizontal="center"/>
    </xf>
    <xf numFmtId="170" fontId="0" fillId="6" borderId="16" xfId="0" applyFill="1" applyBorder="1" applyAlignment="1">
      <alignment horizontal="right"/>
    </xf>
    <xf numFmtId="170" fontId="5" fillId="8" borderId="0" xfId="0" applyFont="1" applyFill="1" applyBorder="1" applyAlignment="1">
      <alignment horizontal="center"/>
    </xf>
    <xf numFmtId="170" fontId="5" fillId="8" borderId="0" xfId="0" applyFont="1" applyFill="1" applyAlignment="1">
      <alignment horizontal="right"/>
    </xf>
    <xf numFmtId="170" fontId="0" fillId="8" borderId="0" xfId="0" applyFill="1" applyAlignment="1">
      <alignment horizontal="right"/>
    </xf>
    <xf numFmtId="170" fontId="0" fillId="8" borderId="0" xfId="0" applyFill="1" applyAlignment="1">
      <alignment/>
    </xf>
    <xf numFmtId="170" fontId="0" fillId="8" borderId="0" xfId="0" applyFill="1" applyAlignment="1">
      <alignment horizontal="center"/>
    </xf>
    <xf numFmtId="170" fontId="0" fillId="8" borderId="0" xfId="0" applyFill="1" applyBorder="1" applyAlignment="1">
      <alignment/>
    </xf>
    <xf numFmtId="190" fontId="0" fillId="8" borderId="0" xfId="0" applyNumberFormat="1" applyFill="1" applyAlignment="1">
      <alignment/>
    </xf>
    <xf numFmtId="170" fontId="20" fillId="8" borderId="0" xfId="0" applyFont="1" applyFill="1" applyBorder="1" applyAlignment="1">
      <alignment horizontal="center"/>
    </xf>
    <xf numFmtId="170" fontId="20" fillId="8" borderId="16" xfId="0" applyFont="1" applyFill="1" applyBorder="1" applyAlignment="1">
      <alignment horizontal="center"/>
    </xf>
    <xf numFmtId="170" fontId="5" fillId="8" borderId="16" xfId="0" applyFont="1" applyFill="1" applyBorder="1" applyAlignment="1">
      <alignment horizontal="center"/>
    </xf>
    <xf numFmtId="170" fontId="5" fillId="8" borderId="16" xfId="0" applyFont="1" applyFill="1" applyBorder="1" applyAlignment="1">
      <alignment horizontal="right"/>
    </xf>
    <xf numFmtId="170" fontId="0" fillId="8" borderId="16" xfId="0" applyFill="1" applyBorder="1" applyAlignment="1">
      <alignment horizontal="right"/>
    </xf>
    <xf numFmtId="170" fontId="0" fillId="8" borderId="16" xfId="0" applyFill="1" applyBorder="1" applyAlignment="1">
      <alignment horizontal="center"/>
    </xf>
    <xf numFmtId="170" fontId="0" fillId="8" borderId="16" xfId="0" applyFill="1" applyBorder="1" applyAlignment="1">
      <alignment/>
    </xf>
    <xf numFmtId="190" fontId="0" fillId="8" borderId="16" xfId="0" applyNumberFormat="1" applyFill="1" applyBorder="1" applyAlignment="1">
      <alignment/>
    </xf>
    <xf numFmtId="170" fontId="0" fillId="0" borderId="0" xfId="0" applyFill="1" applyAlignment="1">
      <alignment horizontal="right"/>
    </xf>
    <xf numFmtId="170" fontId="0" fillId="0" borderId="16" xfId="0" applyFill="1" applyBorder="1" applyAlignment="1">
      <alignment horizontal="right"/>
    </xf>
    <xf numFmtId="190" fontId="0" fillId="0" borderId="16" xfId="0" applyNumberFormat="1" applyBorder="1" applyAlignment="1">
      <alignment/>
    </xf>
    <xf numFmtId="170" fontId="0" fillId="0" borderId="0" xfId="0" applyFill="1" applyBorder="1" applyAlignment="1">
      <alignment/>
    </xf>
    <xf numFmtId="170" fontId="0" fillId="0" borderId="16" xfId="0" applyFill="1" applyBorder="1" applyAlignment="1">
      <alignment/>
    </xf>
    <xf numFmtId="170" fontId="0" fillId="0" borderId="0" xfId="0" applyFill="1" applyBorder="1" applyAlignment="1">
      <alignment horizontal="left"/>
    </xf>
    <xf numFmtId="170" fontId="13" fillId="0" borderId="17" xfId="0" applyNumberFormat="1" applyFont="1" applyBorder="1" applyAlignment="1" applyProtection="1">
      <alignment/>
      <protection locked="0"/>
    </xf>
    <xf numFmtId="170" fontId="5" fillId="0" borderId="0" xfId="0" applyNumberFormat="1" applyFont="1" applyAlignment="1" applyProtection="1">
      <alignment horizontal="center"/>
      <protection locked="0"/>
    </xf>
    <xf numFmtId="190" fontId="0" fillId="0" borderId="0" xfId="0" applyNumberFormat="1" applyFont="1" applyAlignment="1">
      <alignment/>
    </xf>
    <xf numFmtId="170" fontId="0" fillId="0" borderId="0" xfId="0" applyFont="1" applyBorder="1" applyAlignment="1">
      <alignment horizontal="center"/>
    </xf>
    <xf numFmtId="171" fontId="0" fillId="0" borderId="0" xfId="0" applyNumberFormat="1" applyFont="1" applyBorder="1" applyAlignment="1" applyProtection="1">
      <alignment horizontal="center"/>
      <protection locked="0"/>
    </xf>
    <xf numFmtId="170" fontId="0" fillId="0" borderId="0" xfId="0" applyNumberFormat="1" applyFont="1" applyBorder="1" applyAlignment="1" applyProtection="1">
      <alignment horizontal="center"/>
      <protection locked="0"/>
    </xf>
    <xf numFmtId="170" fontId="0" fillId="0" borderId="0" xfId="0" applyNumberFormat="1" applyFont="1" applyBorder="1" applyAlignment="1" applyProtection="1">
      <alignment horizontal="right"/>
      <protection locked="0"/>
    </xf>
    <xf numFmtId="171" fontId="0" fillId="0" borderId="0" xfId="0" applyNumberFormat="1" applyFont="1" applyBorder="1" applyAlignment="1" applyProtection="1">
      <alignment horizontal="right"/>
      <protection locked="0"/>
    </xf>
    <xf numFmtId="170" fontId="0" fillId="0" borderId="0" xfId="0" applyFill="1" applyBorder="1" applyAlignment="1">
      <alignment horizontal="right"/>
    </xf>
    <xf numFmtId="190" fontId="0" fillId="0" borderId="0" xfId="0" applyNumberFormat="1" applyBorder="1" applyAlignment="1">
      <alignment/>
    </xf>
    <xf numFmtId="170" fontId="30" fillId="0" borderId="0" xfId="0" applyNumberFormat="1" applyFont="1" applyAlignment="1" applyProtection="1">
      <alignment horizontal="left"/>
      <protection locked="0"/>
    </xf>
    <xf numFmtId="170" fontId="0" fillId="0" borderId="19" xfId="0" applyFill="1" applyBorder="1" applyAlignment="1">
      <alignment horizontal="left"/>
    </xf>
    <xf numFmtId="170" fontId="21" fillId="0" borderId="0" xfId="0" applyFont="1" applyAlignment="1">
      <alignment/>
    </xf>
    <xf numFmtId="170" fontId="0" fillId="0" borderId="0" xfId="0" applyNumberFormat="1" applyFont="1" applyAlignment="1" applyProtection="1">
      <alignment horizontal="left"/>
      <protection/>
    </xf>
    <xf numFmtId="170" fontId="5" fillId="0" borderId="0" xfId="0" applyNumberFormat="1" applyFont="1" applyAlignment="1" applyProtection="1">
      <alignment/>
      <protection locked="0"/>
    </xf>
    <xf numFmtId="170" fontId="0" fillId="0" borderId="0" xfId="0" applyNumberFormat="1" applyFont="1" applyAlignment="1" applyProtection="1">
      <alignment horizontal="right"/>
      <protection/>
    </xf>
    <xf numFmtId="170" fontId="22" fillId="0" borderId="0" xfId="0" applyNumberFormat="1" applyFont="1" applyAlignment="1" applyProtection="1">
      <alignment/>
      <protection/>
    </xf>
    <xf numFmtId="0" fontId="8" fillId="0" borderId="19" xfId="22" applyFont="1" applyFill="1" applyBorder="1">
      <alignment/>
      <protection/>
    </xf>
    <xf numFmtId="0" fontId="17" fillId="0" borderId="16" xfId="22" applyFont="1" applyFill="1" applyBorder="1" applyAlignment="1">
      <alignment horizontal="right"/>
      <protection/>
    </xf>
    <xf numFmtId="0" fontId="8" fillId="0" borderId="16" xfId="22" applyFont="1" applyFill="1" applyBorder="1" applyAlignment="1">
      <alignment horizontal="right"/>
      <protection/>
    </xf>
    <xf numFmtId="190" fontId="17" fillId="0" borderId="16" xfId="22" applyNumberFormat="1" applyFont="1" applyFill="1" applyBorder="1" applyAlignment="1">
      <alignment horizontal="center"/>
      <protection/>
    </xf>
    <xf numFmtId="0" fontId="17" fillId="0" borderId="16" xfId="22" applyFont="1" applyFill="1" applyBorder="1" applyAlignment="1">
      <alignment horizontal="left"/>
      <protection/>
    </xf>
    <xf numFmtId="0" fontId="17" fillId="0" borderId="20" xfId="22" applyFont="1" applyFill="1" applyBorder="1" applyAlignment="1">
      <alignment horizontal="right"/>
      <protection/>
    </xf>
    <xf numFmtId="0" fontId="17" fillId="0" borderId="15" xfId="22" applyFont="1" applyFill="1" applyBorder="1" applyAlignment="1">
      <alignment horizontal="left"/>
      <protection/>
    </xf>
    <xf numFmtId="0" fontId="8" fillId="0" borderId="0" xfId="22" applyBorder="1" applyAlignment="1">
      <alignment horizontal="right"/>
      <protection/>
    </xf>
    <xf numFmtId="0" fontId="17" fillId="6" borderId="17" xfId="22" applyFont="1" applyFill="1" applyBorder="1" applyAlignment="1">
      <alignment horizontal="right"/>
      <protection/>
    </xf>
    <xf numFmtId="0" fontId="17" fillId="6" borderId="0" xfId="22" applyFont="1" applyFill="1" applyBorder="1" applyAlignment="1">
      <alignment horizontal="right"/>
      <protection/>
    </xf>
    <xf numFmtId="0" fontId="8" fillId="6" borderId="0" xfId="22" applyFont="1" applyFill="1" applyBorder="1" applyAlignment="1">
      <alignment horizontal="right"/>
      <protection/>
    </xf>
    <xf numFmtId="0" fontId="23" fillId="6" borderId="0" xfId="22" applyFont="1" applyFill="1" applyBorder="1" applyAlignment="1">
      <alignment horizontal="right"/>
      <protection/>
    </xf>
    <xf numFmtId="0" fontId="23" fillId="6" borderId="0" xfId="22" applyFont="1" applyFill="1" applyBorder="1" applyAlignment="1">
      <alignment horizontal="center"/>
      <protection/>
    </xf>
    <xf numFmtId="0" fontId="17" fillId="6" borderId="0" xfId="22" applyFont="1" applyFill="1" applyBorder="1" applyAlignment="1">
      <alignment horizontal="left"/>
      <protection/>
    </xf>
    <xf numFmtId="0" fontId="8" fillId="6" borderId="18" xfId="22" applyFill="1" applyBorder="1" applyAlignment="1">
      <alignment horizontal="right"/>
      <protection/>
    </xf>
    <xf numFmtId="0" fontId="17" fillId="6" borderId="19" xfId="22" applyFont="1" applyFill="1" applyBorder="1" applyAlignment="1">
      <alignment horizontal="right"/>
      <protection/>
    </xf>
    <xf numFmtId="0" fontId="17" fillId="6" borderId="16" xfId="22" applyFont="1" applyFill="1" applyBorder="1" applyAlignment="1">
      <alignment horizontal="right"/>
      <protection/>
    </xf>
    <xf numFmtId="0" fontId="8" fillId="6" borderId="16" xfId="22" applyFont="1" applyFill="1" applyBorder="1" applyAlignment="1">
      <alignment horizontal="right"/>
      <protection/>
    </xf>
    <xf numFmtId="0" fontId="33" fillId="6" borderId="16" xfId="22" applyFont="1" applyFill="1" applyBorder="1" applyAlignment="1">
      <alignment horizontal="right"/>
      <protection/>
    </xf>
    <xf numFmtId="0" fontId="23" fillId="6" borderId="16" xfId="22" applyFont="1" applyFill="1" applyBorder="1" applyAlignment="1">
      <alignment horizontal="center"/>
      <protection/>
    </xf>
    <xf numFmtId="0" fontId="8" fillId="6" borderId="16" xfId="22" applyFill="1" applyBorder="1" applyAlignment="1">
      <alignment horizontal="right"/>
      <protection/>
    </xf>
    <xf numFmtId="0" fontId="8" fillId="6" borderId="20" xfId="22" applyFill="1" applyBorder="1" applyAlignment="1">
      <alignment horizontal="right"/>
      <protection/>
    </xf>
    <xf numFmtId="0" fontId="8" fillId="0" borderId="15" xfId="22" applyFont="1" applyFill="1" applyBorder="1">
      <alignment/>
      <protection/>
    </xf>
    <xf numFmtId="0" fontId="17" fillId="0" borderId="13" xfId="22" applyFont="1" applyFill="1" applyBorder="1" applyAlignment="1">
      <alignment horizontal="right"/>
      <protection/>
    </xf>
    <xf numFmtId="0" fontId="8" fillId="0" borderId="13" xfId="22" applyFont="1" applyFill="1" applyBorder="1" applyAlignment="1">
      <alignment horizontal="right"/>
      <protection/>
    </xf>
    <xf numFmtId="190" fontId="17" fillId="0" borderId="13" xfId="22" applyNumberFormat="1" applyFont="1" applyFill="1" applyBorder="1" applyAlignment="1">
      <alignment horizontal="center"/>
      <protection/>
    </xf>
    <xf numFmtId="0" fontId="17" fillId="0" borderId="13" xfId="22" applyFont="1" applyFill="1" applyBorder="1" applyAlignment="1">
      <alignment horizontal="left"/>
      <protection/>
    </xf>
    <xf numFmtId="0" fontId="17" fillId="0" borderId="14" xfId="22" applyFont="1" applyFill="1" applyBorder="1" applyAlignment="1">
      <alignment horizontal="right"/>
      <protection/>
    </xf>
    <xf numFmtId="0" fontId="8" fillId="6" borderId="19" xfId="22" applyFont="1" applyFill="1" applyBorder="1">
      <alignment/>
      <protection/>
    </xf>
    <xf numFmtId="190" fontId="17" fillId="6" borderId="16" xfId="22" applyNumberFormat="1" applyFont="1" applyFill="1" applyBorder="1" applyAlignment="1">
      <alignment horizontal="center"/>
      <protection/>
    </xf>
    <xf numFmtId="0" fontId="17" fillId="6" borderId="16" xfId="22" applyFont="1" applyFill="1" applyBorder="1" applyAlignment="1">
      <alignment horizontal="left"/>
      <protection/>
    </xf>
    <xf numFmtId="0" fontId="17" fillId="6" borderId="20" xfId="22" applyFont="1" applyFill="1" applyBorder="1" applyAlignment="1">
      <alignment horizontal="right"/>
      <protection/>
    </xf>
    <xf numFmtId="170" fontId="5" fillId="9" borderId="0" xfId="0" applyFont="1" applyFill="1" applyBorder="1" applyAlignment="1">
      <alignment horizontal="left"/>
    </xf>
    <xf numFmtId="170" fontId="0" fillId="0" borderId="0" xfId="0" applyAlignment="1">
      <alignment horizontal="left" wrapText="1"/>
    </xf>
    <xf numFmtId="170" fontId="24" fillId="0" borderId="0" xfId="0" applyNumberFormat="1" applyFont="1" applyAlignment="1" applyProtection="1">
      <alignment/>
      <protection/>
    </xf>
    <xf numFmtId="170" fontId="5" fillId="9" borderId="15" xfId="0" applyFont="1" applyFill="1" applyBorder="1" applyAlignment="1">
      <alignment horizontal="left"/>
    </xf>
    <xf numFmtId="170" fontId="5" fillId="9" borderId="13" xfId="0" applyFont="1" applyFill="1" applyBorder="1" applyAlignment="1">
      <alignment horizontal="left"/>
    </xf>
    <xf numFmtId="170" fontId="5" fillId="9" borderId="14" xfId="0" applyFont="1" applyFill="1" applyBorder="1" applyAlignment="1">
      <alignment horizontal="left"/>
    </xf>
    <xf numFmtId="1" fontId="34" fillId="0" borderId="0" xfId="22" applyNumberFormat="1" applyFont="1" applyFill="1" applyBorder="1" applyAlignment="1">
      <alignment horizontal="right"/>
      <protection/>
    </xf>
    <xf numFmtId="1" fontId="34" fillId="0" borderId="16" xfId="22" applyNumberFormat="1" applyFont="1" applyFill="1" applyBorder="1" applyAlignment="1">
      <alignment horizontal="right"/>
      <protection/>
    </xf>
    <xf numFmtId="1" fontId="34" fillId="6" borderId="0" xfId="22" applyNumberFormat="1" applyFont="1" applyFill="1" applyBorder="1" applyAlignment="1">
      <alignment horizontal="right"/>
      <protection/>
    </xf>
    <xf numFmtId="1" fontId="34" fillId="6" borderId="16" xfId="22" applyNumberFormat="1" applyFont="1" applyFill="1" applyBorder="1" applyAlignment="1">
      <alignment horizontal="right"/>
      <protection/>
    </xf>
    <xf numFmtId="1" fontId="34" fillId="0" borderId="13" xfId="22" applyNumberFormat="1" applyFont="1" applyFill="1" applyBorder="1" applyAlignment="1">
      <alignment horizontal="righ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Official Delta Chart" xfId="21"/>
    <cellStyle name="Normal_provisio"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T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vent Calculation"/>
      <sheetName val="Running vs Predicted"/>
      <sheetName val="USCF site MK"/>
      <sheetName val="Graph Running"/>
      <sheetName val="Performance"/>
      <sheetName val="TP 4 rnds"/>
      <sheetName val="TP 5 rnds "/>
      <sheetName val="TP 6 rnds"/>
      <sheetName val="time pressure"/>
      <sheetName val="Provisional Rating Calculator"/>
      <sheetName val="Lifetime Ratings"/>
      <sheetName val="Life Graph"/>
      <sheetName val="USCF Rating Data"/>
      <sheetName val="Graph - USCF Bar"/>
      <sheetName val="Graph - USCF Spider"/>
      <sheetName val="Graph - USCF Hi-Low"/>
      <sheetName val="graph example"/>
      <sheetName val="Ratings - Points at Risk"/>
      <sheetName val="Ratings - Risk &amp; odds"/>
      <sheetName val="Win Expectations"/>
      <sheetName val="Win Probablility Plot Data"/>
      <sheetName val="Ratings - Win Probability Graph"/>
      <sheetName val="SECTION"/>
      <sheetName val="Howmany 0"/>
      <sheetName val="Howmany 1"/>
      <sheetName val="Howmany 2"/>
      <sheetName val="Howmany 3"/>
      <sheetName val="Howmany 4"/>
    </sheetNames>
    <sheetDataSet>
      <sheetData sheetId="1">
        <row r="7">
          <cell r="D7">
            <v>1584</v>
          </cell>
          <cell r="F7">
            <v>106</v>
          </cell>
        </row>
        <row r="8">
          <cell r="D8">
            <v>1800</v>
          </cell>
          <cell r="F8">
            <v>-131</v>
          </cell>
        </row>
        <row r="9">
          <cell r="D9">
            <v>1801</v>
          </cell>
          <cell r="F9">
            <v>-126</v>
          </cell>
        </row>
        <row r="10">
          <cell r="D10">
            <v>1731</v>
          </cell>
          <cell r="F10">
            <v>-66</v>
          </cell>
        </row>
        <row r="11">
          <cell r="D11">
            <v>1595</v>
          </cell>
          <cell r="F11">
            <v>57</v>
          </cell>
        </row>
        <row r="12">
          <cell r="D12">
            <v>1521</v>
          </cell>
          <cell r="F12">
            <v>144</v>
          </cell>
        </row>
        <row r="13">
          <cell r="D13">
            <v>1544</v>
          </cell>
          <cell r="F13">
            <v>131</v>
          </cell>
        </row>
        <row r="14">
          <cell r="D14">
            <v>1446</v>
          </cell>
          <cell r="F14">
            <v>223</v>
          </cell>
        </row>
        <row r="15">
          <cell r="D15">
            <v>1662</v>
          </cell>
          <cell r="F15">
            <v>14</v>
          </cell>
        </row>
        <row r="16">
          <cell r="D16">
            <v>1600</v>
          </cell>
          <cell r="F16">
            <v>59</v>
          </cell>
        </row>
        <row r="17">
          <cell r="D17">
            <v>1427</v>
          </cell>
          <cell r="F17">
            <v>229</v>
          </cell>
        </row>
        <row r="18">
          <cell r="D18">
            <v>1177</v>
          </cell>
          <cell r="F18">
            <v>454</v>
          </cell>
        </row>
        <row r="19">
          <cell r="D19">
            <v>1791</v>
          </cell>
          <cell r="F19">
            <v>-159</v>
          </cell>
        </row>
        <row r="20">
          <cell r="D20">
            <v>1604</v>
          </cell>
          <cell r="F20">
            <v>28</v>
          </cell>
        </row>
        <row r="21">
          <cell r="D21">
            <v>2222</v>
          </cell>
          <cell r="F21">
            <v>-589</v>
          </cell>
        </row>
        <row r="22">
          <cell r="D22">
            <v>1430</v>
          </cell>
          <cell r="F22">
            <v>202</v>
          </cell>
        </row>
        <row r="23">
          <cell r="D23">
            <v>1493</v>
          </cell>
          <cell r="F23">
            <v>147</v>
          </cell>
        </row>
        <row r="24">
          <cell r="D24">
            <v>1876</v>
          </cell>
          <cell r="F24">
            <v>-226</v>
          </cell>
        </row>
        <row r="25">
          <cell r="D25">
            <v>1733</v>
          </cell>
          <cell r="F25">
            <v>-90</v>
          </cell>
        </row>
        <row r="26">
          <cell r="D26">
            <v>1846</v>
          </cell>
          <cell r="F26">
            <v>-215</v>
          </cell>
        </row>
        <row r="27">
          <cell r="D27">
            <v>1900</v>
          </cell>
          <cell r="F27">
            <v>-276</v>
          </cell>
        </row>
        <row r="28">
          <cell r="D28">
            <v>1720</v>
          </cell>
          <cell r="F28">
            <v>-69</v>
          </cell>
        </row>
        <row r="29">
          <cell r="D29">
            <v>1885</v>
          </cell>
          <cell r="F29">
            <v>-215</v>
          </cell>
        </row>
        <row r="30">
          <cell r="D30">
            <v>1805</v>
          </cell>
          <cell r="F30">
            <v>-110</v>
          </cell>
        </row>
        <row r="31">
          <cell r="D31" t="str">
            <v> ---</v>
          </cell>
          <cell r="F31">
            <v>1684</v>
          </cell>
        </row>
        <row r="32">
          <cell r="F32">
            <v>1652</v>
          </cell>
        </row>
        <row r="33">
          <cell r="F33">
            <v>0</v>
          </cell>
        </row>
        <row r="34">
          <cell r="F34">
            <v>0</v>
          </cell>
        </row>
        <row r="35">
          <cell r="D35">
            <v>1853</v>
          </cell>
          <cell r="F35">
            <v>-234</v>
          </cell>
        </row>
        <row r="36">
          <cell r="D36">
            <v>1791</v>
          </cell>
          <cell r="F36">
            <v>-179</v>
          </cell>
        </row>
        <row r="37">
          <cell r="D37">
            <v>1765</v>
          </cell>
          <cell r="F37">
            <v>-161</v>
          </cell>
        </row>
        <row r="38">
          <cell r="D38">
            <v>1767</v>
          </cell>
          <cell r="F38">
            <v>-140</v>
          </cell>
          <cell r="I38">
            <v>5</v>
          </cell>
        </row>
        <row r="39">
          <cell r="D39">
            <v>1930</v>
          </cell>
          <cell r="F39">
            <v>-281</v>
          </cell>
        </row>
        <row r="40">
          <cell r="D40">
            <v>1676</v>
          </cell>
          <cell r="F40">
            <v>-32</v>
          </cell>
        </row>
        <row r="41">
          <cell r="D41">
            <v>1260</v>
          </cell>
          <cell r="F41">
            <v>369</v>
          </cell>
        </row>
        <row r="42">
          <cell r="D42" t="str">
            <v>unr</v>
          </cell>
          <cell r="F42">
            <v>1632</v>
          </cell>
        </row>
        <row r="43">
          <cell r="D43">
            <v>1580</v>
          </cell>
          <cell r="F43">
            <v>52</v>
          </cell>
        </row>
        <row r="44">
          <cell r="D44">
            <v>1725</v>
          </cell>
          <cell r="F44">
            <v>-79</v>
          </cell>
        </row>
        <row r="45">
          <cell r="D45">
            <v>1676</v>
          </cell>
          <cell r="F45">
            <v>-26</v>
          </cell>
        </row>
        <row r="46">
          <cell r="D46">
            <v>1497</v>
          </cell>
          <cell r="F46">
            <v>170</v>
          </cell>
          <cell r="I46">
            <v>0</v>
          </cell>
        </row>
        <row r="47">
          <cell r="F47">
            <v>1644</v>
          </cell>
        </row>
        <row r="48">
          <cell r="F48">
            <v>0</v>
          </cell>
        </row>
        <row r="49">
          <cell r="D49">
            <v>1826</v>
          </cell>
          <cell r="F49">
            <v>-226</v>
          </cell>
        </row>
        <row r="50">
          <cell r="D50">
            <v>1692</v>
          </cell>
          <cell r="F50">
            <v>-99</v>
          </cell>
        </row>
        <row r="51">
          <cell r="D51">
            <v>1761</v>
          </cell>
          <cell r="F51">
            <v>-148</v>
          </cell>
        </row>
        <row r="52">
          <cell r="D52">
            <v>1883</v>
          </cell>
          <cell r="F52">
            <v>-264</v>
          </cell>
          <cell r="I52">
            <v>0</v>
          </cell>
        </row>
        <row r="53">
          <cell r="D53">
            <v>2000</v>
          </cell>
          <cell r="F53">
            <v>-389</v>
          </cell>
        </row>
        <row r="54">
          <cell r="D54">
            <v>1700</v>
          </cell>
          <cell r="F54">
            <v>-92</v>
          </cell>
        </row>
        <row r="55">
          <cell r="D55">
            <v>1711</v>
          </cell>
          <cell r="F55">
            <v>-115</v>
          </cell>
        </row>
        <row r="56">
          <cell r="D56">
            <v>1997</v>
          </cell>
          <cell r="F56">
            <v>-380</v>
          </cell>
        </row>
        <row r="57">
          <cell r="D57">
            <v>1844</v>
          </cell>
          <cell r="F57">
            <v>-230</v>
          </cell>
        </row>
        <row r="58">
          <cell r="D58">
            <v>1800</v>
          </cell>
          <cell r="F58">
            <v>-193</v>
          </cell>
        </row>
        <row r="59">
          <cell r="D59">
            <v>1707</v>
          </cell>
          <cell r="F59">
            <v>-92</v>
          </cell>
        </row>
        <row r="60">
          <cell r="D60">
            <v>1900</v>
          </cell>
          <cell r="F60">
            <v>-265</v>
          </cell>
        </row>
        <row r="61">
          <cell r="D61">
            <v>1853</v>
          </cell>
          <cell r="F61">
            <v>-208</v>
          </cell>
          <cell r="I61">
            <v>0</v>
          </cell>
        </row>
        <row r="62">
          <cell r="D62">
            <v>1151</v>
          </cell>
          <cell r="F62">
            <v>485</v>
          </cell>
        </row>
        <row r="63">
          <cell r="D63">
            <v>1500</v>
          </cell>
          <cell r="F63">
            <v>122</v>
          </cell>
        </row>
        <row r="64">
          <cell r="D64">
            <v>1168</v>
          </cell>
          <cell r="F64">
            <v>449</v>
          </cell>
        </row>
        <row r="65">
          <cell r="D65">
            <v>1930</v>
          </cell>
          <cell r="F65">
            <v>-311</v>
          </cell>
        </row>
        <row r="66">
          <cell r="D66">
            <v>1430</v>
          </cell>
          <cell r="F66">
            <v>184</v>
          </cell>
        </row>
        <row r="67">
          <cell r="D67">
            <v>1500</v>
          </cell>
          <cell r="F67">
            <v>122</v>
          </cell>
        </row>
        <row r="68">
          <cell r="D68">
            <v>1400</v>
          </cell>
          <cell r="F68">
            <v>201</v>
          </cell>
        </row>
        <row r="69">
          <cell r="D69">
            <v>1771</v>
          </cell>
          <cell r="F69">
            <v>-178</v>
          </cell>
        </row>
        <row r="70">
          <cell r="D70">
            <v>1542</v>
          </cell>
          <cell r="F70">
            <v>43</v>
          </cell>
        </row>
        <row r="71">
          <cell r="D71">
            <v>1765</v>
          </cell>
          <cell r="F71">
            <v>-166</v>
          </cell>
        </row>
        <row r="72">
          <cell r="D72">
            <v>1756</v>
          </cell>
          <cell r="F72">
            <v>-166</v>
          </cell>
        </row>
        <row r="73">
          <cell r="D73">
            <v>1951</v>
          </cell>
          <cell r="F73">
            <v>-370</v>
          </cell>
        </row>
        <row r="74">
          <cell r="D74">
            <v>1337</v>
          </cell>
          <cell r="F74">
            <v>241</v>
          </cell>
        </row>
        <row r="75">
          <cell r="D75">
            <v>1836</v>
          </cell>
          <cell r="F75">
            <v>-252</v>
          </cell>
        </row>
        <row r="76">
          <cell r="D76">
            <v>1400</v>
          </cell>
          <cell r="F76">
            <v>178</v>
          </cell>
        </row>
        <row r="77">
          <cell r="D77">
            <v>1968</v>
          </cell>
          <cell r="F77">
            <v>-347</v>
          </cell>
        </row>
        <row r="78">
          <cell r="D78">
            <v>1248</v>
          </cell>
          <cell r="F78">
            <v>369</v>
          </cell>
        </row>
        <row r="79">
          <cell r="D79">
            <v>1782</v>
          </cell>
          <cell r="F79">
            <v>-162</v>
          </cell>
        </row>
        <row r="80">
          <cell r="D80">
            <v>1167</v>
          </cell>
          <cell r="F80">
            <v>444</v>
          </cell>
        </row>
        <row r="81">
          <cell r="D81">
            <v>1229</v>
          </cell>
          <cell r="F81">
            <v>352</v>
          </cell>
        </row>
        <row r="82">
          <cell r="D82">
            <v>1299</v>
          </cell>
          <cell r="F82">
            <v>286</v>
          </cell>
        </row>
        <row r="83">
          <cell r="D83">
            <v>1320</v>
          </cell>
          <cell r="F83">
            <v>238</v>
          </cell>
        </row>
        <row r="84">
          <cell r="D84">
            <v>1337</v>
          </cell>
          <cell r="F84">
            <v>211</v>
          </cell>
        </row>
        <row r="85">
          <cell r="D85">
            <v>1558</v>
          </cell>
          <cell r="F85">
            <v>-35</v>
          </cell>
        </row>
        <row r="86">
          <cell r="D86">
            <v>1274</v>
          </cell>
          <cell r="F86">
            <v>235</v>
          </cell>
        </row>
        <row r="87">
          <cell r="D87">
            <v>2013</v>
          </cell>
          <cell r="F87">
            <v>-488</v>
          </cell>
        </row>
        <row r="88">
          <cell r="D88">
            <v>1792</v>
          </cell>
          <cell r="F88">
            <v>-237</v>
          </cell>
        </row>
        <row r="89">
          <cell r="D89">
            <v>1274</v>
          </cell>
          <cell r="F89">
            <v>274</v>
          </cell>
        </row>
        <row r="90">
          <cell r="D90">
            <v>1781</v>
          </cell>
          <cell r="F90">
            <v>-228</v>
          </cell>
        </row>
        <row r="91">
          <cell r="D91">
            <v>1656</v>
          </cell>
          <cell r="F91">
            <v>-110</v>
          </cell>
        </row>
        <row r="92">
          <cell r="D92">
            <v>1900</v>
          </cell>
          <cell r="F92">
            <v>-365</v>
          </cell>
        </row>
        <row r="93">
          <cell r="D93">
            <v>1269</v>
          </cell>
          <cell r="F93">
            <v>263</v>
          </cell>
        </row>
        <row r="94">
          <cell r="D94">
            <v>1245</v>
          </cell>
          <cell r="F94">
            <v>293</v>
          </cell>
        </row>
        <row r="95">
          <cell r="D95">
            <v>1791</v>
          </cell>
          <cell r="F95">
            <v>-291</v>
          </cell>
        </row>
        <row r="96">
          <cell r="D96">
            <v>1890</v>
          </cell>
          <cell r="F96">
            <v>-390</v>
          </cell>
        </row>
        <row r="97">
          <cell r="D97">
            <v>1865</v>
          </cell>
          <cell r="F97">
            <v>-365</v>
          </cell>
        </row>
        <row r="98">
          <cell r="D98">
            <v>1800</v>
          </cell>
          <cell r="F98">
            <v>-300</v>
          </cell>
        </row>
        <row r="99">
          <cell r="D99">
            <v>1834</v>
          </cell>
          <cell r="F99">
            <v>-334</v>
          </cell>
        </row>
        <row r="100">
          <cell r="D100">
            <v>1822</v>
          </cell>
          <cell r="F100">
            <v>-294</v>
          </cell>
        </row>
        <row r="101">
          <cell r="D101">
            <v>1834</v>
          </cell>
          <cell r="F101">
            <v>-311</v>
          </cell>
        </row>
        <row r="102">
          <cell r="D102">
            <v>1990</v>
          </cell>
          <cell r="F102">
            <v>-440</v>
          </cell>
        </row>
        <row r="103">
          <cell r="D103">
            <v>1800</v>
          </cell>
          <cell r="F103">
            <v>-252</v>
          </cell>
        </row>
        <row r="104">
          <cell r="D104">
            <v>1782</v>
          </cell>
          <cell r="F104">
            <v>-240</v>
          </cell>
        </row>
        <row r="105">
          <cell r="D105">
            <v>1410</v>
          </cell>
          <cell r="F105">
            <v>142</v>
          </cell>
        </row>
        <row r="106">
          <cell r="D106">
            <v>1830</v>
          </cell>
          <cell r="F106">
            <v>-269</v>
          </cell>
        </row>
        <row r="107">
          <cell r="D107">
            <v>1750</v>
          </cell>
          <cell r="F107">
            <v>-195</v>
          </cell>
        </row>
        <row r="108">
          <cell r="D108">
            <v>1800</v>
          </cell>
          <cell r="F108">
            <v>-237</v>
          </cell>
        </row>
        <row r="109">
          <cell r="D109">
            <v>1990</v>
          </cell>
          <cell r="F109">
            <v>-434</v>
          </cell>
        </row>
        <row r="110">
          <cell r="D110">
            <v>1830</v>
          </cell>
          <cell r="F110">
            <v>-244</v>
          </cell>
        </row>
        <row r="111">
          <cell r="D111">
            <v>1800</v>
          </cell>
          <cell r="F111">
            <v>-220</v>
          </cell>
        </row>
        <row r="112">
          <cell r="D112">
            <v>1201</v>
          </cell>
          <cell r="F112">
            <v>372</v>
          </cell>
        </row>
        <row r="113">
          <cell r="D113">
            <v>1713</v>
          </cell>
          <cell r="F113">
            <v>-137</v>
          </cell>
        </row>
        <row r="114">
          <cell r="D114">
            <v>1862</v>
          </cell>
          <cell r="F114">
            <v>-278</v>
          </cell>
        </row>
        <row r="115">
          <cell r="D115">
            <v>1737</v>
          </cell>
          <cell r="F115">
            <v>-142</v>
          </cell>
        </row>
        <row r="116">
          <cell r="D116">
            <v>1684</v>
          </cell>
          <cell r="F116">
            <v>-83</v>
          </cell>
        </row>
        <row r="117">
          <cell r="D117">
            <v>1700</v>
          </cell>
          <cell r="F117">
            <v>-112</v>
          </cell>
        </row>
        <row r="118">
          <cell r="D118">
            <v>1698</v>
          </cell>
          <cell r="F118">
            <v>-89</v>
          </cell>
        </row>
        <row r="119">
          <cell r="D119">
            <v>1761</v>
          </cell>
          <cell r="F119">
            <v>-164</v>
          </cell>
        </row>
        <row r="120">
          <cell r="D120">
            <v>1682</v>
          </cell>
          <cell r="F120">
            <v>-78</v>
          </cell>
        </row>
        <row r="121">
          <cell r="D121">
            <v>1849</v>
          </cell>
          <cell r="F121">
            <v>-228</v>
          </cell>
        </row>
        <row r="122">
          <cell r="D122">
            <v>1899</v>
          </cell>
          <cell r="F122">
            <v>-285</v>
          </cell>
        </row>
        <row r="123">
          <cell r="D123">
            <v>1627</v>
          </cell>
          <cell r="F123">
            <v>-18</v>
          </cell>
        </row>
        <row r="124">
          <cell r="D124">
            <v>1846</v>
          </cell>
          <cell r="F124">
            <v>-222</v>
          </cell>
        </row>
        <row r="125">
          <cell r="D125">
            <v>1605</v>
          </cell>
          <cell r="F125">
            <v>12</v>
          </cell>
        </row>
        <row r="126">
          <cell r="D126">
            <v>1684</v>
          </cell>
          <cell r="F126">
            <v>-68</v>
          </cell>
        </row>
        <row r="127">
          <cell r="D127">
            <v>2014</v>
          </cell>
          <cell r="F127">
            <v>-395</v>
          </cell>
        </row>
        <row r="128">
          <cell r="D128">
            <v>1697</v>
          </cell>
          <cell r="F128">
            <v>-81</v>
          </cell>
        </row>
        <row r="129">
          <cell r="D129">
            <v>1685</v>
          </cell>
          <cell r="F129">
            <v>-81</v>
          </cell>
        </row>
        <row r="130">
          <cell r="D130">
            <v>1733</v>
          </cell>
          <cell r="F130">
            <v>-141</v>
          </cell>
        </row>
        <row r="131">
          <cell r="D131">
            <v>1353</v>
          </cell>
          <cell r="F131">
            <v>245</v>
          </cell>
        </row>
        <row r="132">
          <cell r="D132">
            <v>1239</v>
          </cell>
          <cell r="F132">
            <v>349</v>
          </cell>
        </row>
        <row r="133">
          <cell r="D133">
            <v>1430</v>
          </cell>
          <cell r="F133">
            <v>146</v>
          </cell>
        </row>
        <row r="134">
          <cell r="D134">
            <v>1453</v>
          </cell>
          <cell r="F134">
            <v>117</v>
          </cell>
        </row>
        <row r="135">
          <cell r="D135">
            <v>1206</v>
          </cell>
          <cell r="F135">
            <v>343</v>
          </cell>
        </row>
        <row r="136">
          <cell r="D136">
            <v>1350</v>
          </cell>
          <cell r="F136">
            <v>198</v>
          </cell>
        </row>
        <row r="137">
          <cell r="D137">
            <v>1862</v>
          </cell>
          <cell r="F137">
            <v>-306</v>
          </cell>
        </row>
        <row r="138">
          <cell r="D138">
            <v>1828</v>
          </cell>
          <cell r="F138">
            <v>-277</v>
          </cell>
        </row>
        <row r="139">
          <cell r="D139">
            <v>1720</v>
          </cell>
          <cell r="F139">
            <v>-142</v>
          </cell>
        </row>
        <row r="140">
          <cell r="D140">
            <v>1274</v>
          </cell>
          <cell r="F140">
            <v>294</v>
          </cell>
        </row>
        <row r="141">
          <cell r="D141">
            <v>1259</v>
          </cell>
          <cell r="F141">
            <v>282</v>
          </cell>
        </row>
        <row r="142">
          <cell r="D142">
            <v>1864</v>
          </cell>
          <cell r="F142">
            <v>-334</v>
          </cell>
        </row>
        <row r="143">
          <cell r="D143">
            <v>1621</v>
          </cell>
          <cell r="F143">
            <v>-95</v>
          </cell>
        </row>
        <row r="144">
          <cell r="D144">
            <v>1634</v>
          </cell>
          <cell r="F144">
            <v>-104</v>
          </cell>
        </row>
        <row r="145">
          <cell r="D145">
            <v>1305</v>
          </cell>
          <cell r="F145">
            <v>212</v>
          </cell>
        </row>
        <row r="146">
          <cell r="D146">
            <v>1754</v>
          </cell>
          <cell r="F146">
            <v>-230</v>
          </cell>
        </row>
        <row r="147">
          <cell r="D147">
            <v>1600</v>
          </cell>
          <cell r="F147">
            <v>-51</v>
          </cell>
        </row>
        <row r="148">
          <cell r="D148">
            <v>1457</v>
          </cell>
          <cell r="F148">
            <v>78</v>
          </cell>
        </row>
        <row r="149">
          <cell r="D149">
            <v>1863</v>
          </cell>
          <cell r="F149">
            <v>-329</v>
          </cell>
        </row>
        <row r="150">
          <cell r="D150">
            <v>1685</v>
          </cell>
          <cell r="F150">
            <v>-155</v>
          </cell>
        </row>
        <row r="151">
          <cell r="D151">
            <v>1701</v>
          </cell>
          <cell r="F151">
            <v>-148</v>
          </cell>
        </row>
        <row r="152">
          <cell r="D152">
            <v>1735</v>
          </cell>
          <cell r="F152">
            <v>-192</v>
          </cell>
        </row>
        <row r="153">
          <cell r="D153">
            <v>1503</v>
          </cell>
          <cell r="F153">
            <v>32</v>
          </cell>
        </row>
        <row r="154">
          <cell r="D154">
            <v>1229</v>
          </cell>
          <cell r="F154">
            <v>318</v>
          </cell>
        </row>
        <row r="155">
          <cell r="D155">
            <v>1408</v>
          </cell>
          <cell r="F155">
            <v>143</v>
          </cell>
        </row>
        <row r="156">
          <cell r="D156">
            <v>1138</v>
          </cell>
          <cell r="F156">
            <v>391</v>
          </cell>
        </row>
        <row r="157">
          <cell r="D157">
            <v>900</v>
          </cell>
          <cell r="F157">
            <v>600</v>
          </cell>
        </row>
        <row r="158">
          <cell r="D158">
            <v>1057</v>
          </cell>
          <cell r="F158">
            <v>444</v>
          </cell>
        </row>
        <row r="159">
          <cell r="D159">
            <v>1771</v>
          </cell>
          <cell r="F159">
            <v>-268</v>
          </cell>
          <cell r="I159">
            <v>-50</v>
          </cell>
        </row>
        <row r="160">
          <cell r="D160">
            <v>1325</v>
          </cell>
          <cell r="F160">
            <v>176</v>
          </cell>
        </row>
        <row r="161">
          <cell r="D161">
            <v>1199</v>
          </cell>
          <cell r="F161">
            <v>311</v>
          </cell>
        </row>
        <row r="162">
          <cell r="D162">
            <v>1597</v>
          </cell>
          <cell r="F162">
            <v>-82</v>
          </cell>
        </row>
        <row r="163">
          <cell r="D163">
            <v>1411</v>
          </cell>
          <cell r="F163">
            <v>124</v>
          </cell>
          <cell r="I163">
            <v>13</v>
          </cell>
        </row>
        <row r="164">
          <cell r="D164">
            <v>1438</v>
          </cell>
          <cell r="F164">
            <v>79</v>
          </cell>
        </row>
        <row r="165">
          <cell r="D165">
            <v>1512</v>
          </cell>
          <cell r="F165">
            <v>17</v>
          </cell>
        </row>
        <row r="166">
          <cell r="D166">
            <v>1415</v>
          </cell>
          <cell r="F166">
            <v>113</v>
          </cell>
        </row>
        <row r="167">
          <cell r="D167">
            <v>1458</v>
          </cell>
          <cell r="F167">
            <v>49</v>
          </cell>
        </row>
        <row r="168">
          <cell r="D168">
            <v>1454</v>
          </cell>
          <cell r="F168">
            <v>46</v>
          </cell>
        </row>
        <row r="169">
          <cell r="D169">
            <v>1480</v>
          </cell>
          <cell r="F169">
            <v>20</v>
          </cell>
        </row>
        <row r="170">
          <cell r="D170">
            <v>1471</v>
          </cell>
          <cell r="F170">
            <v>44</v>
          </cell>
        </row>
        <row r="171">
          <cell r="D171">
            <v>1447</v>
          </cell>
          <cell r="F171">
            <v>82</v>
          </cell>
        </row>
        <row r="172">
          <cell r="D172">
            <v>1491</v>
          </cell>
          <cell r="F172">
            <v>50</v>
          </cell>
          <cell r="I172">
            <v>9</v>
          </cell>
        </row>
        <row r="173">
          <cell r="D173">
            <v>1790</v>
          </cell>
          <cell r="F173">
            <v>-266</v>
          </cell>
        </row>
        <row r="174">
          <cell r="D174">
            <v>2011</v>
          </cell>
          <cell r="F174">
            <v>-493</v>
          </cell>
        </row>
        <row r="175">
          <cell r="D175">
            <v>1605</v>
          </cell>
          <cell r="F175">
            <v>-89</v>
          </cell>
        </row>
        <row r="176">
          <cell r="D176">
            <v>1600</v>
          </cell>
          <cell r="F176">
            <v>-64</v>
          </cell>
          <cell r="I176">
            <v>31</v>
          </cell>
        </row>
        <row r="177">
          <cell r="D177">
            <v>999</v>
          </cell>
          <cell r="F177">
            <v>557</v>
          </cell>
        </row>
        <row r="178">
          <cell r="D178">
            <v>1443</v>
          </cell>
          <cell r="F178">
            <v>114</v>
          </cell>
        </row>
        <row r="179">
          <cell r="D179">
            <v>1564</v>
          </cell>
          <cell r="F179">
            <v>4</v>
          </cell>
        </row>
        <row r="180">
          <cell r="D180">
            <v>1427</v>
          </cell>
          <cell r="F180">
            <v>125</v>
          </cell>
        </row>
        <row r="181">
          <cell r="D181">
            <v>1441</v>
          </cell>
          <cell r="F181">
            <v>121</v>
          </cell>
          <cell r="I181">
            <v>1</v>
          </cell>
        </row>
        <row r="182">
          <cell r="D182">
            <v>1409</v>
          </cell>
          <cell r="F182">
            <v>148</v>
          </cell>
        </row>
        <row r="183">
          <cell r="D183">
            <v>1103</v>
          </cell>
          <cell r="F183">
            <v>464</v>
          </cell>
        </row>
        <row r="184">
          <cell r="D184">
            <v>1549</v>
          </cell>
          <cell r="F184">
            <v>20</v>
          </cell>
        </row>
        <row r="185">
          <cell r="D185">
            <v>1712</v>
          </cell>
          <cell r="F185">
            <v>-128</v>
          </cell>
          <cell r="I185">
            <v>17</v>
          </cell>
        </row>
        <row r="186">
          <cell r="D186">
            <v>926</v>
          </cell>
          <cell r="F186">
            <v>647</v>
          </cell>
        </row>
        <row r="187">
          <cell r="D187">
            <v>1370</v>
          </cell>
          <cell r="F187">
            <v>204</v>
          </cell>
        </row>
        <row r="188">
          <cell r="D188">
            <v>2175</v>
          </cell>
          <cell r="F188">
            <v>-593</v>
          </cell>
        </row>
        <row r="189">
          <cell r="D189">
            <v>1820</v>
          </cell>
          <cell r="F189">
            <v>-239</v>
          </cell>
        </row>
        <row r="190">
          <cell r="D190">
            <v>1640</v>
          </cell>
          <cell r="F190">
            <v>-65</v>
          </cell>
        </row>
        <row r="191">
          <cell r="D191">
            <v>1401</v>
          </cell>
          <cell r="F191">
            <v>193</v>
          </cell>
          <cell r="I191">
            <v>29</v>
          </cell>
        </row>
        <row r="192">
          <cell r="D192">
            <v>1811</v>
          </cell>
          <cell r="F192">
            <v>-211</v>
          </cell>
        </row>
        <row r="193">
          <cell r="D193">
            <v>1800</v>
          </cell>
          <cell r="F193">
            <v>-207</v>
          </cell>
        </row>
        <row r="194">
          <cell r="D194">
            <v>1678</v>
          </cell>
          <cell r="F194">
            <v>-92</v>
          </cell>
        </row>
        <row r="195">
          <cell r="D195">
            <v>1843</v>
          </cell>
          <cell r="F195">
            <v>-253</v>
          </cell>
        </row>
        <row r="196">
          <cell r="D196">
            <v>1844</v>
          </cell>
          <cell r="F196">
            <v>-244</v>
          </cell>
        </row>
        <row r="197">
          <cell r="D197">
            <v>1769</v>
          </cell>
          <cell r="F197">
            <v>-143</v>
          </cell>
          <cell r="I197">
            <v>48</v>
          </cell>
        </row>
        <row r="198">
          <cell r="D198">
            <v>1774</v>
          </cell>
          <cell r="F198">
            <v>-129</v>
          </cell>
        </row>
        <row r="199">
          <cell r="D199">
            <v>1689</v>
          </cell>
          <cell r="F199">
            <v>-54</v>
          </cell>
        </row>
        <row r="200">
          <cell r="D200">
            <v>1758</v>
          </cell>
          <cell r="F200">
            <v>-137</v>
          </cell>
        </row>
        <row r="201">
          <cell r="D201">
            <v>1638</v>
          </cell>
          <cell r="F201">
            <v>-11</v>
          </cell>
          <cell r="I201">
            <v>-33</v>
          </cell>
        </row>
        <row r="202">
          <cell r="D202">
            <v>1297</v>
          </cell>
          <cell r="F202">
            <v>312</v>
          </cell>
        </row>
        <row r="203">
          <cell r="D203">
            <v>1335</v>
          </cell>
          <cell r="F203">
            <v>279</v>
          </cell>
        </row>
        <row r="204">
          <cell r="D204">
            <v>1401</v>
          </cell>
          <cell r="F204">
            <v>202</v>
          </cell>
        </row>
        <row r="205">
          <cell r="D205">
            <v>1468</v>
          </cell>
          <cell r="F205">
            <v>143</v>
          </cell>
        </row>
        <row r="206">
          <cell r="D206">
            <v>1610</v>
          </cell>
          <cell r="F206">
            <v>11</v>
          </cell>
          <cell r="I206">
            <v>27</v>
          </cell>
        </row>
        <row r="207">
          <cell r="D207">
            <v>1996</v>
          </cell>
          <cell r="F207">
            <v>-360</v>
          </cell>
        </row>
        <row r="208">
          <cell r="D208">
            <v>1271</v>
          </cell>
          <cell r="F208">
            <v>361</v>
          </cell>
        </row>
        <row r="209">
          <cell r="D209">
            <v>1809</v>
          </cell>
          <cell r="F209">
            <v>-173</v>
          </cell>
        </row>
        <row r="210">
          <cell r="D210">
            <v>1778</v>
          </cell>
          <cell r="F210">
            <v>-151</v>
          </cell>
          <cell r="I210">
            <v>-18</v>
          </cell>
        </row>
        <row r="211">
          <cell r="D211">
            <v>1821</v>
          </cell>
          <cell r="F211">
            <v>-205</v>
          </cell>
        </row>
        <row r="212">
          <cell r="D212">
            <v>1881</v>
          </cell>
          <cell r="F212">
            <v>-273</v>
          </cell>
        </row>
        <row r="213">
          <cell r="D213">
            <v>1909</v>
          </cell>
          <cell r="F213">
            <v>-307</v>
          </cell>
        </row>
        <row r="214">
          <cell r="D214">
            <v>1323</v>
          </cell>
          <cell r="F214">
            <v>274</v>
          </cell>
          <cell r="I214">
            <v>-30</v>
          </cell>
        </row>
        <row r="215">
          <cell r="D215">
            <v>1450</v>
          </cell>
          <cell r="F215">
            <v>138</v>
          </cell>
        </row>
        <row r="216">
          <cell r="D216">
            <v>1687</v>
          </cell>
          <cell r="F216">
            <v>-89</v>
          </cell>
        </row>
        <row r="217">
          <cell r="D217">
            <v>2046</v>
          </cell>
          <cell r="F217">
            <v>-428</v>
          </cell>
        </row>
        <row r="218">
          <cell r="D218">
            <v>1656</v>
          </cell>
          <cell r="F218">
            <v>-41</v>
          </cell>
          <cell r="I218">
            <v>45</v>
          </cell>
        </row>
        <row r="219">
          <cell r="D219">
            <v>1287</v>
          </cell>
          <cell r="F219">
            <v>347</v>
          </cell>
        </row>
        <row r="220">
          <cell r="D220">
            <v>1798</v>
          </cell>
          <cell r="F220">
            <v>-160</v>
          </cell>
        </row>
        <row r="221">
          <cell r="D221">
            <v>1755</v>
          </cell>
          <cell r="F221">
            <v>-110</v>
          </cell>
        </row>
        <row r="222">
          <cell r="D222">
            <v>1400</v>
          </cell>
          <cell r="F222">
            <v>234</v>
          </cell>
          <cell r="I222">
            <v>7</v>
          </cell>
        </row>
        <row r="223">
          <cell r="D223">
            <v>977</v>
          </cell>
          <cell r="F223">
            <v>663</v>
          </cell>
        </row>
        <row r="224">
          <cell r="D224">
            <v>1975</v>
          </cell>
          <cell r="F224">
            <v>-334</v>
          </cell>
        </row>
        <row r="225">
          <cell r="D225">
            <v>1347</v>
          </cell>
          <cell r="F225">
            <v>290</v>
          </cell>
        </row>
        <row r="226">
          <cell r="D226">
            <v>1021</v>
          </cell>
          <cell r="F226">
            <v>589</v>
          </cell>
          <cell r="I226">
            <v>-29</v>
          </cell>
        </row>
        <row r="227">
          <cell r="D227">
            <v>1434</v>
          </cell>
          <cell r="F227">
            <v>180</v>
          </cell>
        </row>
        <row r="228">
          <cell r="D228">
            <v>1219</v>
          </cell>
          <cell r="F228">
            <v>403</v>
          </cell>
        </row>
        <row r="229">
          <cell r="D229">
            <v>1646</v>
          </cell>
          <cell r="F229">
            <v>-21</v>
          </cell>
        </row>
        <row r="230">
          <cell r="D230">
            <v>1695</v>
          </cell>
          <cell r="F230">
            <v>-53</v>
          </cell>
          <cell r="I230">
            <v>14</v>
          </cell>
        </row>
        <row r="231">
          <cell r="D231">
            <v>1156</v>
          </cell>
          <cell r="F231">
            <v>471</v>
          </cell>
        </row>
        <row r="232">
          <cell r="D232">
            <v>1367</v>
          </cell>
          <cell r="F232">
            <v>262</v>
          </cell>
        </row>
        <row r="233">
          <cell r="D233">
            <v>1655</v>
          </cell>
          <cell r="F233">
            <v>-20</v>
          </cell>
        </row>
        <row r="234">
          <cell r="D234">
            <v>1699</v>
          </cell>
          <cell r="F234">
            <v>-47</v>
          </cell>
          <cell r="I234">
            <v>27</v>
          </cell>
        </row>
        <row r="235">
          <cell r="D235">
            <v>1987</v>
          </cell>
          <cell r="F235">
            <v>-336</v>
          </cell>
        </row>
        <row r="236">
          <cell r="D236">
            <v>1308</v>
          </cell>
          <cell r="F236">
            <v>339</v>
          </cell>
        </row>
        <row r="237">
          <cell r="D237">
            <v>1477</v>
          </cell>
          <cell r="F237">
            <v>174</v>
          </cell>
        </row>
        <row r="238">
          <cell r="D238">
            <v>1816</v>
          </cell>
          <cell r="F238">
            <v>-172</v>
          </cell>
          <cell r="I238">
            <v>-16</v>
          </cell>
        </row>
        <row r="239">
          <cell r="D239">
            <v>1337</v>
          </cell>
          <cell r="F239">
            <v>296</v>
          </cell>
        </row>
        <row r="240">
          <cell r="D240">
            <v>1837</v>
          </cell>
          <cell r="F240">
            <v>-199</v>
          </cell>
        </row>
        <row r="241">
          <cell r="D241">
            <v>1358</v>
          </cell>
          <cell r="F241">
            <v>272</v>
          </cell>
        </row>
        <row r="242">
          <cell r="D242">
            <v>1559</v>
          </cell>
          <cell r="F242">
            <v>77</v>
          </cell>
          <cell r="I242">
            <v>-16</v>
          </cell>
        </row>
        <row r="243">
          <cell r="D243">
            <v>1449</v>
          </cell>
          <cell r="F243">
            <v>169</v>
          </cell>
        </row>
        <row r="244">
          <cell r="D244">
            <v>1443</v>
          </cell>
          <cell r="F244">
            <v>184</v>
          </cell>
        </row>
        <row r="245">
          <cell r="D245">
            <v>1592</v>
          </cell>
          <cell r="F245">
            <v>43</v>
          </cell>
        </row>
        <row r="246">
          <cell r="D246">
            <v>1584</v>
          </cell>
          <cell r="F246">
            <v>65</v>
          </cell>
          <cell r="I246">
            <v>12</v>
          </cell>
        </row>
        <row r="247">
          <cell r="D247">
            <v>1861</v>
          </cell>
          <cell r="F247">
            <v>-229</v>
          </cell>
        </row>
        <row r="248">
          <cell r="D248">
            <v>1514</v>
          </cell>
          <cell r="F248">
            <v>111</v>
          </cell>
        </row>
        <row r="249">
          <cell r="D249">
            <v>1393</v>
          </cell>
          <cell r="F249">
            <v>243</v>
          </cell>
        </row>
        <row r="250">
          <cell r="D250">
            <v>1311</v>
          </cell>
          <cell r="F250">
            <v>299</v>
          </cell>
          <cell r="I250">
            <v>-17</v>
          </cell>
        </row>
        <row r="251">
          <cell r="D251">
            <v>1753</v>
          </cell>
          <cell r="F251">
            <v>-139</v>
          </cell>
        </row>
        <row r="252">
          <cell r="D252">
            <v>2088</v>
          </cell>
          <cell r="F252">
            <v>-468</v>
          </cell>
        </row>
        <row r="253">
          <cell r="D253">
            <v>1633</v>
          </cell>
          <cell r="F253">
            <v>-15</v>
          </cell>
        </row>
        <row r="254">
          <cell r="D254">
            <v>1600</v>
          </cell>
          <cell r="F254">
            <v>35</v>
          </cell>
          <cell r="I254">
            <v>35</v>
          </cell>
        </row>
        <row r="255">
          <cell r="D255" t="e">
            <v>#REF!</v>
          </cell>
          <cell r="F255" t="e">
            <v>#REF!</v>
          </cell>
        </row>
        <row r="256">
          <cell r="D256" t="e">
            <v>#REF!</v>
          </cell>
          <cell r="F256" t="e">
            <v>#REF!</v>
          </cell>
        </row>
        <row r="257">
          <cell r="D257" t="e">
            <v>#REF!</v>
          </cell>
          <cell r="F257" t="e">
            <v>#REF!</v>
          </cell>
        </row>
        <row r="258">
          <cell r="D258" t="e">
            <v>#REF!</v>
          </cell>
          <cell r="F258" t="e">
            <v>#REF!</v>
          </cell>
          <cell r="I258" t="e">
            <v>#REF!</v>
          </cell>
        </row>
        <row r="259">
          <cell r="D259">
            <v>1396</v>
          </cell>
          <cell r="F259">
            <v>232</v>
          </cell>
        </row>
        <row r="260">
          <cell r="D260">
            <v>1528</v>
          </cell>
          <cell r="F260">
            <v>107</v>
          </cell>
        </row>
        <row r="261">
          <cell r="D261">
            <v>1577</v>
          </cell>
          <cell r="F261">
            <v>69</v>
          </cell>
        </row>
        <row r="262">
          <cell r="D262">
            <v>1619</v>
          </cell>
          <cell r="F262">
            <v>40</v>
          </cell>
          <cell r="I262">
            <v>13</v>
          </cell>
        </row>
        <row r="263">
          <cell r="D263">
            <v>1595</v>
          </cell>
          <cell r="F263">
            <v>48</v>
          </cell>
        </row>
        <row r="264">
          <cell r="D264">
            <v>1600</v>
          </cell>
          <cell r="F264">
            <v>25</v>
          </cell>
          <cell r="I264">
            <v>-35</v>
          </cell>
        </row>
        <row r="265">
          <cell r="D265">
            <v>1812</v>
          </cell>
          <cell r="F265">
            <v>-203</v>
          </cell>
        </row>
        <row r="266">
          <cell r="D266">
            <v>1359</v>
          </cell>
          <cell r="F266">
            <v>242</v>
          </cell>
        </row>
        <row r="267">
          <cell r="D267">
            <v>1394</v>
          </cell>
          <cell r="F267">
            <v>181</v>
          </cell>
        </row>
        <row r="268">
          <cell r="D268">
            <v>1374</v>
          </cell>
          <cell r="F268">
            <v>209</v>
          </cell>
        </row>
        <row r="269">
          <cell r="D269">
            <v>1585</v>
          </cell>
          <cell r="F269">
            <v>5</v>
          </cell>
          <cell r="I269">
            <v>-3</v>
          </cell>
        </row>
        <row r="270">
          <cell r="D270">
            <v>1396</v>
          </cell>
          <cell r="F270">
            <v>210</v>
          </cell>
        </row>
        <row r="271">
          <cell r="D271">
            <v>1363</v>
          </cell>
          <cell r="F271">
            <v>250</v>
          </cell>
        </row>
        <row r="272">
          <cell r="D272">
            <v>1528</v>
          </cell>
          <cell r="F272">
            <v>91</v>
          </cell>
        </row>
        <row r="273">
          <cell r="D273">
            <v>1403</v>
          </cell>
          <cell r="F273">
            <v>196</v>
          </cell>
        </row>
        <row r="274">
          <cell r="D274">
            <v>1335</v>
          </cell>
          <cell r="F274">
            <v>240</v>
          </cell>
          <cell r="I274">
            <v>-25</v>
          </cell>
        </row>
        <row r="275">
          <cell r="D275">
            <v>1695</v>
          </cell>
          <cell r="F275">
            <v>-108</v>
          </cell>
        </row>
        <row r="276">
          <cell r="D276" t="e">
            <v>#REF!</v>
          </cell>
          <cell r="F276" t="e">
            <v>#REF!</v>
          </cell>
        </row>
        <row r="277">
          <cell r="D277">
            <v>1614</v>
          </cell>
          <cell r="F277" t="e">
            <v>#REF!</v>
          </cell>
        </row>
        <row r="278">
          <cell r="D278">
            <v>1687</v>
          </cell>
          <cell r="F278" t="e">
            <v>#REF!</v>
          </cell>
        </row>
        <row r="279">
          <cell r="D279">
            <v>1719</v>
          </cell>
          <cell r="F279" t="e">
            <v>#REF!</v>
          </cell>
        </row>
        <row r="280">
          <cell r="D280" t="e">
            <v>#REF!</v>
          </cell>
          <cell r="F280" t="e">
            <v>#REF!</v>
          </cell>
          <cell r="I280" t="e">
            <v>#REF!</v>
          </cell>
        </row>
        <row r="281">
          <cell r="D281">
            <v>1812</v>
          </cell>
          <cell r="F281" t="e">
            <v>#REF!</v>
          </cell>
        </row>
        <row r="282">
          <cell r="D282">
            <v>1605</v>
          </cell>
          <cell r="F282" t="e">
            <v>#REF!</v>
          </cell>
        </row>
        <row r="283">
          <cell r="D283">
            <v>1605</v>
          </cell>
          <cell r="F283" t="e">
            <v>#REF!</v>
          </cell>
        </row>
        <row r="284">
          <cell r="D284">
            <v>1726</v>
          </cell>
          <cell r="F284" t="e">
            <v>#REF!</v>
          </cell>
          <cell r="I284" t="e">
            <v>#REF!</v>
          </cell>
        </row>
        <row r="285">
          <cell r="D285">
            <v>1677</v>
          </cell>
          <cell r="F285">
            <v>-65</v>
          </cell>
        </row>
        <row r="286">
          <cell r="D286">
            <v>1627</v>
          </cell>
          <cell r="F286">
            <v>-28</v>
          </cell>
        </row>
        <row r="287">
          <cell r="D287">
            <v>1811</v>
          </cell>
          <cell r="F287">
            <v>-227</v>
          </cell>
          <cell r="I287">
            <v>-35</v>
          </cell>
        </row>
        <row r="288">
          <cell r="D288">
            <v>1359</v>
          </cell>
          <cell r="F288">
            <v>230</v>
          </cell>
        </row>
        <row r="289">
          <cell r="D289">
            <v>1482</v>
          </cell>
          <cell r="F289">
            <v>114</v>
          </cell>
        </row>
        <row r="290">
          <cell r="D290">
            <v>1446</v>
          </cell>
          <cell r="F290">
            <v>161</v>
          </cell>
        </row>
        <row r="291">
          <cell r="D291">
            <v>1627</v>
          </cell>
          <cell r="F291">
            <v>-43</v>
          </cell>
        </row>
        <row r="292">
          <cell r="D292">
            <v>1290</v>
          </cell>
          <cell r="F292">
            <v>280</v>
          </cell>
          <cell r="I292">
            <v>-14</v>
          </cell>
        </row>
        <row r="293">
          <cell r="D293">
            <v>1279</v>
          </cell>
          <cell r="F293">
            <v>296</v>
          </cell>
        </row>
        <row r="294">
          <cell r="D294">
            <v>1880</v>
          </cell>
          <cell r="F294">
            <v>-300</v>
          </cell>
        </row>
        <row r="295">
          <cell r="D295">
            <v>1869</v>
          </cell>
          <cell r="F295">
            <v>-294</v>
          </cell>
        </row>
        <row r="296">
          <cell r="D296">
            <v>1800</v>
          </cell>
          <cell r="F296">
            <v>-230</v>
          </cell>
        </row>
        <row r="297">
          <cell r="D297">
            <v>1727</v>
          </cell>
          <cell r="F297">
            <v>-164</v>
          </cell>
        </row>
        <row r="298">
          <cell r="D298">
            <v>1837</v>
          </cell>
          <cell r="F298">
            <v>-283</v>
          </cell>
          <cell r="I298">
            <v>-26</v>
          </cell>
        </row>
        <row r="299">
          <cell r="D299">
            <v>1600</v>
          </cell>
          <cell r="F299">
            <v>-53</v>
          </cell>
        </row>
        <row r="300">
          <cell r="D300">
            <v>2056</v>
          </cell>
          <cell r="F300">
            <v>-523</v>
          </cell>
        </row>
        <row r="301">
          <cell r="D301">
            <v>1711</v>
          </cell>
          <cell r="F301">
            <v>-180</v>
          </cell>
          <cell r="I301">
            <v>8</v>
          </cell>
        </row>
        <row r="302">
          <cell r="D302">
            <v>1860</v>
          </cell>
          <cell r="F302">
            <v>-305</v>
          </cell>
        </row>
        <row r="303">
          <cell r="D303">
            <v>1800</v>
          </cell>
          <cell r="F303">
            <v>-250</v>
          </cell>
        </row>
        <row r="304">
          <cell r="D304">
            <v>1358</v>
          </cell>
          <cell r="F304">
            <v>218</v>
          </cell>
        </row>
        <row r="305">
          <cell r="D305">
            <v>2152</v>
          </cell>
          <cell r="F305">
            <v>-569</v>
          </cell>
        </row>
        <row r="306">
          <cell r="D306">
            <v>1398</v>
          </cell>
          <cell r="F306">
            <v>184</v>
          </cell>
          <cell r="I306">
            <v>35</v>
          </cell>
        </row>
        <row r="307">
          <cell r="D307">
            <v>1772</v>
          </cell>
          <cell r="F307">
            <v>-187</v>
          </cell>
        </row>
        <row r="308">
          <cell r="D308">
            <v>1792</v>
          </cell>
          <cell r="F308">
            <v>-183</v>
          </cell>
        </row>
        <row r="309">
          <cell r="D309">
            <v>1765</v>
          </cell>
          <cell r="F309">
            <v>-164</v>
          </cell>
        </row>
        <row r="310">
          <cell r="D310">
            <v>1801</v>
          </cell>
          <cell r="F310">
            <v>-177</v>
          </cell>
        </row>
        <row r="311">
          <cell r="D311">
            <v>1700</v>
          </cell>
          <cell r="F311">
            <v>-84</v>
          </cell>
        </row>
        <row r="312">
          <cell r="D312">
            <v>1689</v>
          </cell>
          <cell r="F312">
            <v>-85</v>
          </cell>
        </row>
        <row r="313">
          <cell r="D313">
            <v>1760</v>
          </cell>
          <cell r="F313">
            <v>-136</v>
          </cell>
        </row>
        <row r="314">
          <cell r="D314">
            <v>1693</v>
          </cell>
          <cell r="F314">
            <v>-79</v>
          </cell>
        </row>
        <row r="315">
          <cell r="D315">
            <v>1700</v>
          </cell>
          <cell r="F315">
            <v>-66</v>
          </cell>
          <cell r="I315">
            <v>68</v>
          </cell>
        </row>
        <row r="316">
          <cell r="D316">
            <v>1843</v>
          </cell>
          <cell r="F316">
            <v>-190</v>
          </cell>
        </row>
        <row r="317">
          <cell r="D317">
            <v>1800</v>
          </cell>
          <cell r="F317">
            <v>-155</v>
          </cell>
        </row>
        <row r="318">
          <cell r="D318">
            <v>1910</v>
          </cell>
          <cell r="F318">
            <v>-242</v>
          </cell>
        </row>
        <row r="319">
          <cell r="D319">
            <v>1410</v>
          </cell>
          <cell r="F319">
            <v>252</v>
          </cell>
          <cell r="I319">
            <v>-17</v>
          </cell>
        </row>
        <row r="320">
          <cell r="D320">
            <v>1841</v>
          </cell>
          <cell r="F320">
            <v>-203</v>
          </cell>
        </row>
        <row r="321">
          <cell r="D321">
            <v>1500</v>
          </cell>
          <cell r="F321">
            <v>130</v>
          </cell>
        </row>
        <row r="322">
          <cell r="D322">
            <v>1733</v>
          </cell>
          <cell r="F322">
            <v>-93</v>
          </cell>
        </row>
        <row r="323">
          <cell r="D323">
            <v>1831</v>
          </cell>
          <cell r="F323">
            <v>-203</v>
          </cell>
          <cell r="I323">
            <v>-18</v>
          </cell>
        </row>
        <row r="324">
          <cell r="D324">
            <v>1825</v>
          </cell>
          <cell r="F324">
            <v>-206</v>
          </cell>
        </row>
        <row r="325">
          <cell r="D325">
            <v>1810</v>
          </cell>
          <cell r="F325">
            <v>-198</v>
          </cell>
        </row>
        <row r="326">
          <cell r="D326">
            <v>1715</v>
          </cell>
          <cell r="F326">
            <v>-79</v>
          </cell>
        </row>
        <row r="327">
          <cell r="D327">
            <v>1721</v>
          </cell>
          <cell r="F327">
            <v>-65</v>
          </cell>
        </row>
        <row r="328">
          <cell r="D328">
            <v>1761</v>
          </cell>
          <cell r="F328">
            <v>-118</v>
          </cell>
          <cell r="I328">
            <v>45</v>
          </cell>
        </row>
        <row r="329">
          <cell r="D329">
            <v>1616</v>
          </cell>
          <cell r="F329">
            <v>49</v>
          </cell>
        </row>
        <row r="330">
          <cell r="D330">
            <v>1923</v>
          </cell>
          <cell r="F330">
            <v>-276</v>
          </cell>
        </row>
        <row r="331">
          <cell r="D331">
            <v>1785</v>
          </cell>
          <cell r="F331">
            <v>-143</v>
          </cell>
        </row>
        <row r="332">
          <cell r="D332">
            <v>1917</v>
          </cell>
          <cell r="F332">
            <v>-253</v>
          </cell>
        </row>
        <row r="333">
          <cell r="D333">
            <v>1890</v>
          </cell>
          <cell r="F333">
            <v>-216</v>
          </cell>
        </row>
        <row r="334">
          <cell r="D334">
            <v>1908</v>
          </cell>
          <cell r="F334">
            <v>-241</v>
          </cell>
          <cell r="I334">
            <v>-4</v>
          </cell>
        </row>
        <row r="335">
          <cell r="D335">
            <v>1971</v>
          </cell>
          <cell r="F335">
            <v>-311</v>
          </cell>
        </row>
        <row r="336">
          <cell r="D336">
            <v>1817</v>
          </cell>
          <cell r="F336">
            <v>-162</v>
          </cell>
        </row>
        <row r="337">
          <cell r="D337">
            <v>1404</v>
          </cell>
          <cell r="F337">
            <v>258</v>
          </cell>
        </row>
        <row r="338">
          <cell r="D338">
            <v>1842</v>
          </cell>
          <cell r="F338">
            <v>-174</v>
          </cell>
          <cell r="I338">
            <v>-1</v>
          </cell>
        </row>
        <row r="339">
          <cell r="D339">
            <v>1978</v>
          </cell>
          <cell r="F339">
            <v>-319</v>
          </cell>
        </row>
        <row r="340">
          <cell r="D340">
            <v>1830</v>
          </cell>
          <cell r="F340">
            <v>-175</v>
          </cell>
        </row>
        <row r="341">
          <cell r="D341">
            <v>1710</v>
          </cell>
          <cell r="F341">
            <v>-64</v>
          </cell>
        </row>
        <row r="342">
          <cell r="D342">
            <v>1532</v>
          </cell>
          <cell r="F342">
            <v>101</v>
          </cell>
          <cell r="I342">
            <v>-47</v>
          </cell>
        </row>
        <row r="343">
          <cell r="D343">
            <v>1358</v>
          </cell>
          <cell r="F343">
            <v>255</v>
          </cell>
        </row>
        <row r="344">
          <cell r="D344">
            <v>1900</v>
          </cell>
          <cell r="F344">
            <v>-281</v>
          </cell>
        </row>
        <row r="345">
          <cell r="D345">
            <v>1887</v>
          </cell>
          <cell r="F345">
            <v>-273</v>
          </cell>
        </row>
        <row r="346">
          <cell r="D346">
            <v>1842</v>
          </cell>
          <cell r="F346">
            <v>-234</v>
          </cell>
          <cell r="I346">
            <v>-12</v>
          </cell>
        </row>
        <row r="347">
          <cell r="D347">
            <v>1271</v>
          </cell>
          <cell r="F347">
            <v>327</v>
          </cell>
        </row>
        <row r="348">
          <cell r="D348">
            <v>1286</v>
          </cell>
          <cell r="F348">
            <v>316</v>
          </cell>
        </row>
        <row r="349">
          <cell r="D349">
            <v>1502</v>
          </cell>
          <cell r="F349">
            <v>104</v>
          </cell>
        </row>
        <row r="350">
          <cell r="D350">
            <v>1654</v>
          </cell>
          <cell r="F350">
            <v>-37</v>
          </cell>
        </row>
        <row r="351">
          <cell r="D351">
            <v>1617</v>
          </cell>
          <cell r="F351">
            <v>2</v>
          </cell>
        </row>
        <row r="352">
          <cell r="D352">
            <v>1513</v>
          </cell>
          <cell r="F352">
            <v>106</v>
          </cell>
          <cell r="I352">
            <v>0</v>
          </cell>
        </row>
        <row r="353">
          <cell r="D353">
            <v>2095</v>
          </cell>
          <cell r="F353">
            <v>-491</v>
          </cell>
        </row>
        <row r="354">
          <cell r="D354">
            <v>1452</v>
          </cell>
          <cell r="F354">
            <v>150</v>
          </cell>
        </row>
        <row r="355">
          <cell r="D355">
            <v>1800</v>
          </cell>
          <cell r="F355">
            <v>-189</v>
          </cell>
        </row>
        <row r="356">
          <cell r="D356">
            <v>1785</v>
          </cell>
          <cell r="F356">
            <v>-150</v>
          </cell>
        </row>
        <row r="357">
          <cell r="D357">
            <v>1811</v>
          </cell>
          <cell r="F357">
            <v>-185</v>
          </cell>
        </row>
        <row r="358">
          <cell r="D358">
            <v>1705</v>
          </cell>
          <cell r="F358">
            <v>-87</v>
          </cell>
          <cell r="I358">
            <v>2</v>
          </cell>
        </row>
        <row r="359">
          <cell r="D359">
            <v>1404</v>
          </cell>
          <cell r="F359">
            <v>204</v>
          </cell>
        </row>
        <row r="360">
          <cell r="D360">
            <v>2095</v>
          </cell>
          <cell r="F360">
            <v>-479</v>
          </cell>
        </row>
        <row r="361">
          <cell r="D361">
            <v>1531</v>
          </cell>
          <cell r="F361">
            <v>83</v>
          </cell>
          <cell r="I361">
            <v>18</v>
          </cell>
        </row>
        <row r="362">
          <cell r="D362">
            <v>1089</v>
          </cell>
          <cell r="F362">
            <v>537</v>
          </cell>
        </row>
        <row r="363">
          <cell r="D363">
            <v>2095</v>
          </cell>
          <cell r="F363">
            <v>-468</v>
          </cell>
        </row>
        <row r="364">
          <cell r="D364">
            <v>1412</v>
          </cell>
          <cell r="F364">
            <v>213</v>
          </cell>
        </row>
        <row r="365">
          <cell r="D365">
            <v>1272</v>
          </cell>
          <cell r="F365">
            <v>328</v>
          </cell>
        </row>
        <row r="366">
          <cell r="D366">
            <v>1251</v>
          </cell>
          <cell r="F366">
            <v>337</v>
          </cell>
          <cell r="I366">
            <v>-34</v>
          </cell>
        </row>
        <row r="367">
          <cell r="D367">
            <v>1617</v>
          </cell>
          <cell r="F367">
            <v>-28</v>
          </cell>
        </row>
        <row r="368">
          <cell r="D368">
            <v>1776</v>
          </cell>
          <cell r="F368">
            <v>-186</v>
          </cell>
        </row>
        <row r="369">
          <cell r="D369">
            <v>1590</v>
          </cell>
          <cell r="F369">
            <v>-8</v>
          </cell>
        </row>
        <row r="370">
          <cell r="D370" t="e">
            <v>#REF!</v>
          </cell>
          <cell r="F370" t="e">
            <v>#REF!</v>
          </cell>
        </row>
        <row r="371">
          <cell r="D371" t="e">
            <v>#REF!</v>
          </cell>
          <cell r="F371" t="e">
            <v>#REF!</v>
          </cell>
          <cell r="I371" t="e">
            <v>#REF!</v>
          </cell>
        </row>
        <row r="372">
          <cell r="D372">
            <v>1364</v>
          </cell>
          <cell r="F372">
            <v>189</v>
          </cell>
        </row>
        <row r="373">
          <cell r="D373">
            <v>1773</v>
          </cell>
          <cell r="F373">
            <v>-212</v>
          </cell>
        </row>
        <row r="374">
          <cell r="D374">
            <v>1530</v>
          </cell>
          <cell r="F374">
            <v>24</v>
          </cell>
        </row>
        <row r="375">
          <cell r="D375">
            <v>1668</v>
          </cell>
          <cell r="F375">
            <v>-99</v>
          </cell>
          <cell r="I375">
            <v>4</v>
          </cell>
        </row>
        <row r="376">
          <cell r="D376">
            <v>1193</v>
          </cell>
          <cell r="F376">
            <v>364</v>
          </cell>
        </row>
        <row r="377">
          <cell r="D377">
            <v>1723</v>
          </cell>
          <cell r="F377">
            <v>-162</v>
          </cell>
        </row>
        <row r="378">
          <cell r="D378">
            <v>1741</v>
          </cell>
          <cell r="F378">
            <v>-173</v>
          </cell>
        </row>
        <row r="379">
          <cell r="D379">
            <v>1419</v>
          </cell>
          <cell r="F379">
            <v>140</v>
          </cell>
          <cell r="I379">
            <v>-20</v>
          </cell>
        </row>
        <row r="380">
          <cell r="D380">
            <v>1776</v>
          </cell>
          <cell r="F380">
            <v>-238</v>
          </cell>
        </row>
        <row r="381">
          <cell r="D381">
            <v>1745</v>
          </cell>
          <cell r="F381">
            <v>-213</v>
          </cell>
        </row>
        <row r="382">
          <cell r="D382">
            <v>1669</v>
          </cell>
          <cell r="F382">
            <v>-144</v>
          </cell>
        </row>
        <row r="383">
          <cell r="D383">
            <v>1714</v>
          </cell>
          <cell r="F383">
            <v>-199</v>
          </cell>
        </row>
        <row r="384">
          <cell r="D384">
            <v>1691</v>
          </cell>
          <cell r="F384">
            <v>-168</v>
          </cell>
          <cell r="I384">
            <v>8</v>
          </cell>
        </row>
        <row r="385">
          <cell r="D385">
            <v>1295</v>
          </cell>
          <cell r="F385">
            <v>251</v>
          </cell>
        </row>
        <row r="386">
          <cell r="D386">
            <v>1493</v>
          </cell>
          <cell r="F386">
            <v>59</v>
          </cell>
        </row>
        <row r="387">
          <cell r="D387">
            <v>1271</v>
          </cell>
          <cell r="F387">
            <v>262</v>
          </cell>
        </row>
        <row r="388">
          <cell r="D388">
            <v>1147</v>
          </cell>
          <cell r="F388">
            <v>392</v>
          </cell>
        </row>
        <row r="389">
          <cell r="D389">
            <v>1339</v>
          </cell>
          <cell r="F389">
            <v>203</v>
          </cell>
        </row>
        <row r="390">
          <cell r="D390">
            <v>1620</v>
          </cell>
          <cell r="F390">
            <v>-70</v>
          </cell>
          <cell r="I390">
            <v>17</v>
          </cell>
        </row>
        <row r="391">
          <cell r="D391">
            <v>1747</v>
          </cell>
          <cell r="F391">
            <v>-178</v>
          </cell>
        </row>
        <row r="392">
          <cell r="D392">
            <v>1705</v>
          </cell>
          <cell r="F392">
            <v>-144</v>
          </cell>
        </row>
        <row r="393">
          <cell r="D393">
            <v>1926</v>
          </cell>
          <cell r="F393">
            <v>-375</v>
          </cell>
        </row>
        <row r="394">
          <cell r="D394">
            <v>1524</v>
          </cell>
          <cell r="F394">
            <v>24</v>
          </cell>
          <cell r="I394">
            <v>-38</v>
          </cell>
        </row>
        <row r="395">
          <cell r="D395">
            <v>1287</v>
          </cell>
          <cell r="F395">
            <v>244</v>
          </cell>
        </row>
        <row r="396">
          <cell r="D396">
            <v>1730</v>
          </cell>
          <cell r="F396">
            <v>-193</v>
          </cell>
        </row>
        <row r="397">
          <cell r="D397">
            <v>1321</v>
          </cell>
          <cell r="F397">
            <v>208</v>
          </cell>
        </row>
        <row r="398">
          <cell r="D398">
            <v>1470</v>
          </cell>
          <cell r="F398">
            <v>34</v>
          </cell>
        </row>
        <row r="399">
          <cell r="D399">
            <v>1643</v>
          </cell>
          <cell r="F399">
            <v>-143</v>
          </cell>
        </row>
        <row r="400">
          <cell r="D400">
            <v>1453</v>
          </cell>
          <cell r="F400">
            <v>47</v>
          </cell>
          <cell r="I400">
            <v>-47</v>
          </cell>
        </row>
        <row r="401">
          <cell r="D401">
            <v>1254</v>
          </cell>
          <cell r="F401">
            <v>246</v>
          </cell>
        </row>
        <row r="402">
          <cell r="D402">
            <v>1263</v>
          </cell>
          <cell r="F402">
            <v>243</v>
          </cell>
        </row>
        <row r="403">
          <cell r="D403">
            <v>900</v>
          </cell>
          <cell r="F403">
            <v>600</v>
          </cell>
        </row>
        <row r="404">
          <cell r="D404">
            <v>1612</v>
          </cell>
          <cell r="F404">
            <v>-111</v>
          </cell>
          <cell r="I404">
            <v>-30</v>
          </cell>
        </row>
        <row r="405">
          <cell r="D405">
            <v>1431</v>
          </cell>
          <cell r="F405">
            <v>69</v>
          </cell>
        </row>
        <row r="406">
          <cell r="D406">
            <v>1462</v>
          </cell>
          <cell r="F406">
            <v>38</v>
          </cell>
        </row>
        <row r="407">
          <cell r="D407">
            <v>1442</v>
          </cell>
          <cell r="F407">
            <v>72</v>
          </cell>
        </row>
        <row r="408">
          <cell r="D408">
            <v>1436</v>
          </cell>
          <cell r="F408">
            <v>75</v>
          </cell>
        </row>
        <row r="409">
          <cell r="D409">
            <v>1414</v>
          </cell>
          <cell r="F409">
            <v>110</v>
          </cell>
        </row>
        <row r="410">
          <cell r="D410">
            <v>1454</v>
          </cell>
          <cell r="F410">
            <v>49</v>
          </cell>
        </row>
        <row r="411">
          <cell r="D411">
            <v>1425</v>
          </cell>
          <cell r="F411">
            <v>92</v>
          </cell>
        </row>
        <row r="412">
          <cell r="D412">
            <v>1487</v>
          </cell>
          <cell r="F412">
            <v>13</v>
          </cell>
        </row>
        <row r="413">
          <cell r="D413">
            <v>1428</v>
          </cell>
          <cell r="F413">
            <v>87</v>
          </cell>
          <cell r="I413">
            <v>-27</v>
          </cell>
        </row>
        <row r="414">
          <cell r="D414">
            <v>1856</v>
          </cell>
          <cell r="F414">
            <v>-356</v>
          </cell>
        </row>
        <row r="415">
          <cell r="D415">
            <v>1799</v>
          </cell>
          <cell r="F415">
            <v>-299</v>
          </cell>
        </row>
        <row r="416">
          <cell r="D416">
            <v>1842</v>
          </cell>
          <cell r="F416">
            <v>-331</v>
          </cell>
          <cell r="I416">
            <v>3</v>
          </cell>
        </row>
        <row r="417">
          <cell r="D417">
            <v>1026</v>
          </cell>
          <cell r="F417">
            <v>477</v>
          </cell>
        </row>
        <row r="418">
          <cell r="D418">
            <v>1670</v>
          </cell>
          <cell r="F418">
            <v>-165</v>
          </cell>
        </row>
        <row r="419">
          <cell r="D419">
            <v>1272</v>
          </cell>
          <cell r="F419">
            <v>240</v>
          </cell>
        </row>
        <row r="420">
          <cell r="D420">
            <v>1650</v>
          </cell>
          <cell r="F420">
            <v>-132</v>
          </cell>
        </row>
        <row r="421">
          <cell r="D421">
            <v>1566</v>
          </cell>
          <cell r="F421">
            <v>-42</v>
          </cell>
          <cell r="I421">
            <v>39</v>
          </cell>
        </row>
        <row r="422">
          <cell r="D422">
            <v>1403</v>
          </cell>
          <cell r="F422">
            <v>142</v>
          </cell>
        </row>
        <row r="423">
          <cell r="D423">
            <v>1549</v>
          </cell>
          <cell r="F423">
            <v>6</v>
          </cell>
        </row>
        <row r="424">
          <cell r="D424">
            <v>1427</v>
          </cell>
          <cell r="F424">
            <v>128</v>
          </cell>
          <cell r="I424">
            <v>20</v>
          </cell>
        </row>
        <row r="425">
          <cell r="D425">
            <v>1235</v>
          </cell>
          <cell r="F425">
            <v>329</v>
          </cell>
        </row>
        <row r="426">
          <cell r="D426">
            <v>1228</v>
          </cell>
          <cell r="F426">
            <v>340</v>
          </cell>
        </row>
        <row r="427">
          <cell r="D427">
            <v>1228</v>
          </cell>
          <cell r="F427">
            <v>328</v>
          </cell>
        </row>
        <row r="428">
          <cell r="D428">
            <v>1550</v>
          </cell>
          <cell r="F428">
            <v>10</v>
          </cell>
        </row>
        <row r="429">
          <cell r="D429">
            <v>1427</v>
          </cell>
          <cell r="F429">
            <v>117</v>
          </cell>
          <cell r="I429">
            <v>-9</v>
          </cell>
        </row>
        <row r="430">
          <cell r="D430">
            <v>1211</v>
          </cell>
          <cell r="F430">
            <v>347</v>
          </cell>
        </row>
        <row r="431">
          <cell r="D431">
            <v>1671</v>
          </cell>
          <cell r="F431">
            <v>-109</v>
          </cell>
        </row>
        <row r="432">
          <cell r="D432">
            <v>1400</v>
          </cell>
          <cell r="F432">
            <v>151</v>
          </cell>
        </row>
        <row r="433">
          <cell r="D433">
            <v>1627</v>
          </cell>
          <cell r="F433">
            <v>-67</v>
          </cell>
        </row>
        <row r="434">
          <cell r="D434">
            <v>1624</v>
          </cell>
          <cell r="F434">
            <v>-45</v>
          </cell>
        </row>
        <row r="435">
          <cell r="D435">
            <v>1426</v>
          </cell>
          <cell r="F435">
            <v>139</v>
          </cell>
          <cell r="I435">
            <v>17</v>
          </cell>
        </row>
        <row r="436">
          <cell r="D436">
            <v>1288</v>
          </cell>
          <cell r="F436">
            <v>289</v>
          </cell>
        </row>
        <row r="437">
          <cell r="D437">
            <v>1627</v>
          </cell>
          <cell r="F437">
            <v>-45</v>
          </cell>
        </row>
        <row r="438">
          <cell r="D438">
            <v>1500</v>
          </cell>
          <cell r="F438">
            <v>68</v>
          </cell>
        </row>
        <row r="439">
          <cell r="D439">
            <v>1259</v>
          </cell>
          <cell r="F439">
            <v>290</v>
          </cell>
        </row>
        <row r="440">
          <cell r="D440">
            <v>1700</v>
          </cell>
          <cell r="F440">
            <v>-146</v>
          </cell>
          <cell r="I440">
            <v>0</v>
          </cell>
        </row>
        <row r="441">
          <cell r="F441">
            <v>1553</v>
          </cell>
        </row>
        <row r="442">
          <cell r="F442">
            <v>1553</v>
          </cell>
        </row>
        <row r="443">
          <cell r="F443">
            <v>1521</v>
          </cell>
          <cell r="I443">
            <v>0</v>
          </cell>
        </row>
        <row r="444">
          <cell r="D444">
            <v>1327</v>
          </cell>
          <cell r="F444">
            <v>240</v>
          </cell>
        </row>
        <row r="445">
          <cell r="D445">
            <v>1333</v>
          </cell>
          <cell r="F445">
            <v>240</v>
          </cell>
        </row>
        <row r="446">
          <cell r="D446">
            <v>1419</v>
          </cell>
          <cell r="F446">
            <v>160</v>
          </cell>
          <cell r="I446" t="str">
            <v>Bonus</v>
          </cell>
        </row>
        <row r="447">
          <cell r="D447">
            <v>1704</v>
          </cell>
          <cell r="F447">
            <v>-116</v>
          </cell>
          <cell r="I447">
            <v>22</v>
          </cell>
        </row>
        <row r="448">
          <cell r="D448">
            <v>1677</v>
          </cell>
          <cell r="F448">
            <v>-44</v>
          </cell>
        </row>
        <row r="449">
          <cell r="D449">
            <v>1458</v>
          </cell>
          <cell r="F449">
            <v>161</v>
          </cell>
        </row>
        <row r="450">
          <cell r="D450">
            <v>1484</v>
          </cell>
          <cell r="F450">
            <v>112</v>
          </cell>
        </row>
        <row r="451">
          <cell r="D451">
            <v>1346</v>
          </cell>
          <cell r="F451">
            <v>261</v>
          </cell>
          <cell r="I451">
            <v>0</v>
          </cell>
        </row>
        <row r="452">
          <cell r="D452">
            <v>1645</v>
          </cell>
          <cell r="F452">
            <v>-45</v>
          </cell>
        </row>
        <row r="453">
          <cell r="D453">
            <v>1512</v>
          </cell>
          <cell r="F453">
            <v>106</v>
          </cell>
        </row>
        <row r="454">
          <cell r="D454">
            <v>1621</v>
          </cell>
          <cell r="F454">
            <v>8</v>
          </cell>
        </row>
        <row r="455">
          <cell r="D455">
            <v>1726</v>
          </cell>
          <cell r="F455">
            <v>-113</v>
          </cell>
          <cell r="I455">
            <v>0</v>
          </cell>
        </row>
        <row r="456">
          <cell r="D456">
            <v>1500</v>
          </cell>
          <cell r="F456">
            <v>120</v>
          </cell>
        </row>
        <row r="457">
          <cell r="D457">
            <v>1504</v>
          </cell>
          <cell r="F457">
            <v>127</v>
          </cell>
        </row>
        <row r="458">
          <cell r="D458">
            <v>1568</v>
          </cell>
          <cell r="F458">
            <v>73</v>
          </cell>
        </row>
        <row r="459">
          <cell r="D459">
            <v>1525</v>
          </cell>
          <cell r="F459">
            <v>97</v>
          </cell>
        </row>
        <row r="460">
          <cell r="D460">
            <v>1474</v>
          </cell>
          <cell r="F460">
            <v>128</v>
          </cell>
        </row>
        <row r="461">
          <cell r="D461">
            <v>1492</v>
          </cell>
          <cell r="F461">
            <v>104</v>
          </cell>
          <cell r="I461">
            <v>0</v>
          </cell>
        </row>
        <row r="462">
          <cell r="D462">
            <v>1246</v>
          </cell>
          <cell r="F462">
            <v>363</v>
          </cell>
        </row>
        <row r="463">
          <cell r="D463">
            <v>1504</v>
          </cell>
          <cell r="F463">
            <v>109</v>
          </cell>
        </row>
        <row r="464">
          <cell r="D464">
            <v>1612</v>
          </cell>
          <cell r="F464">
            <v>12</v>
          </cell>
        </row>
        <row r="465">
          <cell r="D465">
            <v>1319</v>
          </cell>
          <cell r="F465">
            <v>288</v>
          </cell>
        </row>
        <row r="466">
          <cell r="D466">
            <v>1670</v>
          </cell>
          <cell r="F466">
            <v>-58</v>
          </cell>
        </row>
        <row r="467">
          <cell r="D467">
            <v>1254</v>
          </cell>
          <cell r="F467">
            <v>345</v>
          </cell>
          <cell r="I467">
            <v>0</v>
          </cell>
        </row>
        <row r="468">
          <cell r="D468">
            <v>1900</v>
          </cell>
          <cell r="F468">
            <v>-297</v>
          </cell>
        </row>
        <row r="469">
          <cell r="D469">
            <v>1298</v>
          </cell>
          <cell r="F469">
            <v>300</v>
          </cell>
        </row>
        <row r="470">
          <cell r="D470">
            <v>1496</v>
          </cell>
          <cell r="F470">
            <v>91</v>
          </cell>
          <cell r="I470">
            <v>0</v>
          </cell>
        </row>
        <row r="471">
          <cell r="D471">
            <v>1400</v>
          </cell>
          <cell r="F471">
            <v>170</v>
          </cell>
        </row>
        <row r="472">
          <cell r="D472">
            <v>1464</v>
          </cell>
          <cell r="F472">
            <v>83</v>
          </cell>
        </row>
        <row r="473">
          <cell r="D473">
            <v>1609</v>
          </cell>
          <cell r="F473">
            <v>-50</v>
          </cell>
          <cell r="I473">
            <v>0</v>
          </cell>
        </row>
        <row r="474">
          <cell r="D474">
            <v>1855</v>
          </cell>
          <cell r="F474">
            <v>-295</v>
          </cell>
        </row>
        <row r="475">
          <cell r="D475">
            <v>1920</v>
          </cell>
          <cell r="F475">
            <v>-365</v>
          </cell>
        </row>
        <row r="476">
          <cell r="D476">
            <v>1846</v>
          </cell>
          <cell r="F476">
            <v>-278</v>
          </cell>
        </row>
        <row r="477">
          <cell r="D477">
            <v>1895</v>
          </cell>
          <cell r="F477">
            <v>-316</v>
          </cell>
        </row>
        <row r="478">
          <cell r="D478">
            <v>1800</v>
          </cell>
          <cell r="F478">
            <v>-225</v>
          </cell>
        </row>
        <row r="479">
          <cell r="D479">
            <v>1807</v>
          </cell>
          <cell r="F479">
            <v>-223</v>
          </cell>
          <cell r="I479">
            <v>0</v>
          </cell>
        </row>
        <row r="480">
          <cell r="D480">
            <v>1585</v>
          </cell>
          <cell r="F480">
            <v>-6</v>
          </cell>
        </row>
        <row r="481">
          <cell r="D481">
            <v>1766</v>
          </cell>
          <cell r="F481">
            <v>-171</v>
          </cell>
        </row>
        <row r="482">
          <cell r="D482">
            <v>1642</v>
          </cell>
          <cell r="F482">
            <v>-56</v>
          </cell>
        </row>
        <row r="483">
          <cell r="D483">
            <v>1710</v>
          </cell>
          <cell r="F483">
            <v>-121</v>
          </cell>
        </row>
        <row r="484">
          <cell r="D484">
            <v>1609</v>
          </cell>
          <cell r="F484">
            <v>-31</v>
          </cell>
        </row>
        <row r="485">
          <cell r="D485">
            <v>1437</v>
          </cell>
          <cell r="F485">
            <v>126</v>
          </cell>
          <cell r="I485">
            <v>0</v>
          </cell>
        </row>
        <row r="486">
          <cell r="D486">
            <v>1791</v>
          </cell>
          <cell r="F486">
            <v>-247</v>
          </cell>
        </row>
        <row r="487">
          <cell r="D487">
            <v>1713</v>
          </cell>
          <cell r="F487">
            <v>-175</v>
          </cell>
        </row>
        <row r="488">
          <cell r="D488">
            <v>1500</v>
          </cell>
          <cell r="F488">
            <v>45</v>
          </cell>
        </row>
        <row r="489">
          <cell r="D489">
            <v>1745</v>
          </cell>
          <cell r="F489">
            <v>-186</v>
          </cell>
          <cell r="I489">
            <v>0</v>
          </cell>
        </row>
        <row r="490">
          <cell r="D490">
            <v>1727</v>
          </cell>
          <cell r="F490">
            <v>-173</v>
          </cell>
        </row>
        <row r="491">
          <cell r="D491">
            <v>1706</v>
          </cell>
          <cell r="F491">
            <v>-129</v>
          </cell>
        </row>
        <row r="492">
          <cell r="D492">
            <v>1732</v>
          </cell>
          <cell r="F492">
            <v>-149</v>
          </cell>
        </row>
        <row r="493">
          <cell r="D493">
            <v>1700</v>
          </cell>
          <cell r="F493">
            <v>-127</v>
          </cell>
        </row>
        <row r="494">
          <cell r="D494">
            <v>1715</v>
          </cell>
          <cell r="F494">
            <v>-152</v>
          </cell>
        </row>
        <row r="495">
          <cell r="D495">
            <v>1755</v>
          </cell>
          <cell r="F495">
            <v>-201</v>
          </cell>
        </row>
        <row r="496">
          <cell r="D496">
            <v>1724</v>
          </cell>
          <cell r="F496">
            <v>-178</v>
          </cell>
        </row>
        <row r="497">
          <cell r="D497">
            <v>1634</v>
          </cell>
          <cell r="F497">
            <v>-96</v>
          </cell>
        </row>
        <row r="498">
          <cell r="D498">
            <v>1666</v>
          </cell>
          <cell r="F498">
            <v>-108</v>
          </cell>
          <cell r="I498">
            <v>0</v>
          </cell>
        </row>
        <row r="499">
          <cell r="D499">
            <v>1519</v>
          </cell>
          <cell r="F499">
            <v>22</v>
          </cell>
        </row>
        <row r="500">
          <cell r="D500">
            <v>1325</v>
          </cell>
          <cell r="F500">
            <v>225</v>
          </cell>
        </row>
        <row r="501">
          <cell r="D501">
            <v>1598</v>
          </cell>
          <cell r="F501">
            <v>-41</v>
          </cell>
        </row>
        <row r="502">
          <cell r="D502">
            <v>1455</v>
          </cell>
          <cell r="F502">
            <v>88</v>
          </cell>
        </row>
        <row r="503">
          <cell r="D503">
            <v>1423</v>
          </cell>
          <cell r="F503">
            <v>132</v>
          </cell>
          <cell r="I503">
            <v>4</v>
          </cell>
        </row>
        <row r="504">
          <cell r="D504">
            <v>1315</v>
          </cell>
          <cell r="F504">
            <v>250</v>
          </cell>
        </row>
        <row r="505">
          <cell r="D505">
            <v>1534</v>
          </cell>
          <cell r="F505">
            <v>37</v>
          </cell>
        </row>
        <row r="506">
          <cell r="D506">
            <v>1394</v>
          </cell>
          <cell r="F506">
            <v>191</v>
          </cell>
        </row>
        <row r="507">
          <cell r="D507">
            <v>1564</v>
          </cell>
          <cell r="F507">
            <v>29</v>
          </cell>
          <cell r="I507">
            <v>23</v>
          </cell>
        </row>
        <row r="508">
          <cell r="D508">
            <v>1119</v>
          </cell>
          <cell r="F508">
            <v>518</v>
          </cell>
        </row>
        <row r="509">
          <cell r="D509">
            <v>1630</v>
          </cell>
          <cell r="F509">
            <v>9</v>
          </cell>
        </row>
        <row r="510">
          <cell r="D510">
            <v>1571</v>
          </cell>
          <cell r="F510">
            <v>84</v>
          </cell>
        </row>
        <row r="511">
          <cell r="D511">
            <v>1661</v>
          </cell>
          <cell r="F511">
            <v>6</v>
          </cell>
          <cell r="I511">
            <v>10</v>
          </cell>
        </row>
        <row r="512">
          <cell r="D512">
            <v>1677</v>
          </cell>
          <cell r="F512">
            <v>0</v>
          </cell>
        </row>
        <row r="513">
          <cell r="D513">
            <v>1677</v>
          </cell>
          <cell r="F513">
            <v>0</v>
          </cell>
        </row>
        <row r="514">
          <cell r="D514">
            <v>1677</v>
          </cell>
          <cell r="F514">
            <v>0</v>
          </cell>
        </row>
        <row r="515">
          <cell r="D515">
            <v>1677</v>
          </cell>
          <cell r="F515">
            <v>0</v>
          </cell>
        </row>
        <row r="516">
          <cell r="D516">
            <v>1677</v>
          </cell>
          <cell r="F516">
            <v>0</v>
          </cell>
        </row>
        <row r="517">
          <cell r="D517">
            <v>1677</v>
          </cell>
          <cell r="F517">
            <v>0</v>
          </cell>
        </row>
        <row r="518">
          <cell r="D518">
            <v>1372</v>
          </cell>
          <cell r="F518">
            <v>305</v>
          </cell>
        </row>
        <row r="519">
          <cell r="D519">
            <v>1682</v>
          </cell>
          <cell r="F519">
            <v>0</v>
          </cell>
        </row>
        <row r="520">
          <cell r="D520">
            <v>1682</v>
          </cell>
          <cell r="F520">
            <v>0</v>
          </cell>
        </row>
        <row r="521">
          <cell r="D521">
            <v>1682</v>
          </cell>
          <cell r="F521">
            <v>0</v>
          </cell>
        </row>
        <row r="522">
          <cell r="D522">
            <v>1682</v>
          </cell>
          <cell r="F522">
            <v>0</v>
          </cell>
        </row>
        <row r="523">
          <cell r="D523">
            <v>1682</v>
          </cell>
          <cell r="F523">
            <v>0</v>
          </cell>
        </row>
        <row r="524">
          <cell r="D524">
            <v>1682</v>
          </cell>
          <cell r="F524">
            <v>0</v>
          </cell>
        </row>
        <row r="525">
          <cell r="D525">
            <v>1682</v>
          </cell>
          <cell r="F525">
            <v>0</v>
          </cell>
        </row>
        <row r="526">
          <cell r="D526">
            <v>1682</v>
          </cell>
          <cell r="F526">
            <v>0</v>
          </cell>
        </row>
      </sheetData>
      <sheetData sheetId="8">
        <row r="6">
          <cell r="D6">
            <v>0.0015625</v>
          </cell>
        </row>
        <row r="7">
          <cell r="D7">
            <v>0.00078125</v>
          </cell>
        </row>
      </sheetData>
      <sheetData sheetId="23">
        <row r="6">
          <cell r="B6">
            <v>1100</v>
          </cell>
        </row>
        <row r="7">
          <cell r="B7">
            <v>1120</v>
          </cell>
        </row>
        <row r="8">
          <cell r="B8">
            <v>1140</v>
          </cell>
        </row>
        <row r="9">
          <cell r="B9">
            <v>1160</v>
          </cell>
        </row>
        <row r="10">
          <cell r="B10">
            <v>1180</v>
          </cell>
        </row>
        <row r="11">
          <cell r="B11">
            <v>1200</v>
          </cell>
        </row>
        <row r="12">
          <cell r="B12">
            <v>1220</v>
          </cell>
        </row>
        <row r="13">
          <cell r="B13">
            <v>1240</v>
          </cell>
        </row>
        <row r="14">
          <cell r="B14">
            <v>1260</v>
          </cell>
        </row>
        <row r="15">
          <cell r="B15">
            <v>1280</v>
          </cell>
        </row>
        <row r="16">
          <cell r="B16">
            <v>1300</v>
          </cell>
        </row>
        <row r="17">
          <cell r="B17">
            <v>1320</v>
          </cell>
        </row>
        <row r="18">
          <cell r="B18">
            <v>1340</v>
          </cell>
        </row>
        <row r="19">
          <cell r="B19">
            <v>1360</v>
          </cell>
        </row>
        <row r="20">
          <cell r="B20">
            <v>1380</v>
          </cell>
        </row>
        <row r="21">
          <cell r="B21">
            <v>1400</v>
          </cell>
        </row>
        <row r="22">
          <cell r="B22">
            <v>1420</v>
          </cell>
        </row>
        <row r="23">
          <cell r="B23">
            <v>1440</v>
          </cell>
        </row>
        <row r="24">
          <cell r="B24">
            <v>1460</v>
          </cell>
        </row>
        <row r="25">
          <cell r="B25">
            <v>1480</v>
          </cell>
        </row>
        <row r="26">
          <cell r="B26">
            <v>1500</v>
          </cell>
        </row>
        <row r="27">
          <cell r="B27">
            <v>1520</v>
          </cell>
        </row>
        <row r="28">
          <cell r="B28">
            <v>1540</v>
          </cell>
        </row>
        <row r="29">
          <cell r="B29">
            <v>1560</v>
          </cell>
        </row>
        <row r="30">
          <cell r="B30">
            <v>1580</v>
          </cell>
        </row>
        <row r="31">
          <cell r="B31">
            <v>1600</v>
          </cell>
        </row>
        <row r="32">
          <cell r="B32">
            <v>1620</v>
          </cell>
        </row>
        <row r="33">
          <cell r="B33">
            <v>1640</v>
          </cell>
        </row>
        <row r="34">
          <cell r="B34">
            <v>1660</v>
          </cell>
        </row>
        <row r="35">
          <cell r="B35">
            <v>1680</v>
          </cell>
        </row>
        <row r="36">
          <cell r="B36">
            <v>1700</v>
          </cell>
        </row>
        <row r="37">
          <cell r="B37">
            <v>1720</v>
          </cell>
        </row>
        <row r="38">
          <cell r="B38">
            <v>1740</v>
          </cell>
        </row>
        <row r="39">
          <cell r="B39">
            <v>1760</v>
          </cell>
        </row>
        <row r="40">
          <cell r="B40">
            <v>1780</v>
          </cell>
        </row>
        <row r="41">
          <cell r="B41">
            <v>1800</v>
          </cell>
        </row>
        <row r="42">
          <cell r="B42">
            <v>1820</v>
          </cell>
        </row>
        <row r="43">
          <cell r="B43">
            <v>1840</v>
          </cell>
        </row>
        <row r="44">
          <cell r="B44">
            <v>1860</v>
          </cell>
        </row>
        <row r="45">
          <cell r="B45">
            <v>1880</v>
          </cell>
        </row>
        <row r="46">
          <cell r="B46">
            <v>1900</v>
          </cell>
        </row>
        <row r="47">
          <cell r="B47">
            <v>1920</v>
          </cell>
        </row>
        <row r="48">
          <cell r="B48">
            <v>1940</v>
          </cell>
        </row>
        <row r="49">
          <cell r="B49">
            <v>1960</v>
          </cell>
        </row>
        <row r="50">
          <cell r="B50">
            <v>1980</v>
          </cell>
        </row>
        <row r="51">
          <cell r="B51">
            <v>2000</v>
          </cell>
        </row>
        <row r="52">
          <cell r="B52">
            <v>2020</v>
          </cell>
        </row>
        <row r="53">
          <cell r="B53">
            <v>2040</v>
          </cell>
        </row>
        <row r="54">
          <cell r="B54">
            <v>2060</v>
          </cell>
        </row>
        <row r="55">
          <cell r="B55">
            <v>2080</v>
          </cell>
        </row>
        <row r="56">
          <cell r="B56">
            <v>2100</v>
          </cell>
        </row>
        <row r="57">
          <cell r="B57">
            <v>2120</v>
          </cell>
        </row>
        <row r="58">
          <cell r="B58">
            <v>2140</v>
          </cell>
        </row>
        <row r="59">
          <cell r="B59">
            <v>2160</v>
          </cell>
        </row>
        <row r="60">
          <cell r="B60">
            <v>2180</v>
          </cell>
        </row>
        <row r="61">
          <cell r="B61">
            <v>2200</v>
          </cell>
        </row>
        <row r="62">
          <cell r="B62">
            <v>2220</v>
          </cell>
        </row>
        <row r="63">
          <cell r="B63">
            <v>2240</v>
          </cell>
        </row>
        <row r="64">
          <cell r="B64">
            <v>2260</v>
          </cell>
        </row>
        <row r="65">
          <cell r="B65">
            <v>2280</v>
          </cell>
        </row>
        <row r="66">
          <cell r="B66">
            <v>2300</v>
          </cell>
        </row>
        <row r="67">
          <cell r="B67">
            <v>2320</v>
          </cell>
        </row>
        <row r="68">
          <cell r="B68">
            <v>2340</v>
          </cell>
        </row>
        <row r="69">
          <cell r="B69">
            <v>2360</v>
          </cell>
        </row>
        <row r="70">
          <cell r="B70">
            <v>2380</v>
          </cell>
        </row>
        <row r="71">
          <cell r="B71">
            <v>2400</v>
          </cell>
        </row>
        <row r="72">
          <cell r="B72">
            <v>2420</v>
          </cell>
        </row>
        <row r="73">
          <cell r="B73">
            <v>2440</v>
          </cell>
        </row>
        <row r="74">
          <cell r="B74">
            <v>2460</v>
          </cell>
        </row>
        <row r="75">
          <cell r="B75">
            <v>2480</v>
          </cell>
        </row>
        <row r="76">
          <cell r="B76">
            <v>2500</v>
          </cell>
        </row>
        <row r="77">
          <cell r="B77">
            <v>2520</v>
          </cell>
        </row>
        <row r="78">
          <cell r="B78">
            <v>2540</v>
          </cell>
        </row>
        <row r="79">
          <cell r="B79">
            <v>2560</v>
          </cell>
        </row>
        <row r="80">
          <cell r="B80">
            <v>2580</v>
          </cell>
        </row>
        <row r="81">
          <cell r="B81">
            <v>2600</v>
          </cell>
        </row>
        <row r="82">
          <cell r="B82">
            <v>2620</v>
          </cell>
        </row>
        <row r="83">
          <cell r="B83">
            <v>2640</v>
          </cell>
        </row>
        <row r="84">
          <cell r="B84">
            <v>2660</v>
          </cell>
        </row>
        <row r="85">
          <cell r="B85">
            <v>2680</v>
          </cell>
        </row>
        <row r="86">
          <cell r="B86">
            <v>2700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M65069"/>
  <sheetViews>
    <sheetView showGridLines="0" workbookViewId="0" topLeftCell="A1">
      <pane ySplit="7" topLeftCell="BM41" activePane="bottomLeft" state="frozen"/>
      <selection pane="topLeft" activeCell="A1" sqref="A1"/>
      <selection pane="bottomLeft" activeCell="F76" sqref="F76"/>
    </sheetView>
  </sheetViews>
  <sheetFormatPr defaultColWidth="9.625" defaultRowHeight="12.75"/>
  <cols>
    <col min="1" max="1" width="13.625" style="166" customWidth="1"/>
    <col min="2" max="2" width="5.625" style="8" customWidth="1"/>
    <col min="3" max="3" width="7.00390625" style="8" customWidth="1"/>
    <col min="4" max="4" width="6.375" style="8" customWidth="1"/>
    <col min="5" max="5" width="5.875" style="9" bestFit="1" customWidth="1"/>
    <col min="6" max="7" width="6.875" style="9" bestFit="1" customWidth="1"/>
    <col min="8" max="8" width="5.875" style="0" bestFit="1" customWidth="1"/>
    <col min="9" max="9" width="5.875" style="8" bestFit="1" customWidth="1"/>
    <col min="10" max="10" width="4.00390625" style="8" customWidth="1"/>
    <col min="11" max="11" width="20.50390625" style="0" customWidth="1"/>
    <col min="12" max="12" width="18.625" style="0" customWidth="1"/>
    <col min="13" max="13" width="9.625" style="167" customWidth="1"/>
  </cols>
  <sheetData>
    <row r="1" spans="2:8" ht="12">
      <c r="B1" s="6"/>
      <c r="C1" s="6"/>
      <c r="D1" s="6"/>
      <c r="E1" s="6"/>
      <c r="F1" s="6"/>
      <c r="G1" s="6"/>
      <c r="H1" s="6"/>
    </row>
    <row r="2" spans="2:11" ht="12">
      <c r="B2" s="6"/>
      <c r="C2" s="255" t="s">
        <v>142</v>
      </c>
      <c r="D2" s="5"/>
      <c r="E2" s="5"/>
      <c r="F2" s="5"/>
      <c r="G2" s="5"/>
      <c r="H2" s="5"/>
      <c r="I2" s="7"/>
      <c r="J2" s="7"/>
      <c r="K2" s="7"/>
    </row>
    <row r="3" spans="2:11" ht="12">
      <c r="B3" s="6"/>
      <c r="C3" s="5"/>
      <c r="D3" s="5"/>
      <c r="E3" s="5"/>
      <c r="F3" s="5"/>
      <c r="G3" s="5"/>
      <c r="H3" s="5"/>
      <c r="I3" s="7"/>
      <c r="J3" s="7"/>
      <c r="K3" s="7"/>
    </row>
    <row r="4" spans="1:13" s="48" customFormat="1" ht="12">
      <c r="A4" s="168"/>
      <c r="B4" s="50"/>
      <c r="C4" s="50"/>
      <c r="D4" s="50" t="s">
        <v>72</v>
      </c>
      <c r="E4" s="63"/>
      <c r="F4" s="64"/>
      <c r="G4" s="65"/>
      <c r="I4" s="246"/>
      <c r="J4" s="246"/>
      <c r="K4" s="246"/>
      <c r="L4" s="74"/>
      <c r="M4" s="247"/>
    </row>
    <row r="5" spans="1:13" s="48" customFormat="1" ht="12">
      <c r="A5" s="168" t="s">
        <v>19</v>
      </c>
      <c r="B5" s="50"/>
      <c r="C5" s="49" t="s">
        <v>20</v>
      </c>
      <c r="D5" s="49" t="s">
        <v>73</v>
      </c>
      <c r="E5" s="65"/>
      <c r="F5" s="65"/>
      <c r="G5" s="64"/>
      <c r="H5" s="66" t="s">
        <v>74</v>
      </c>
      <c r="I5" s="50"/>
      <c r="J5" s="49"/>
      <c r="L5" s="74"/>
      <c r="M5" s="247"/>
    </row>
    <row r="6" spans="1:13" s="48" customFormat="1" ht="12">
      <c r="A6" s="168" t="s">
        <v>21</v>
      </c>
      <c r="B6" s="50" t="s">
        <v>22</v>
      </c>
      <c r="C6" s="66" t="s">
        <v>23</v>
      </c>
      <c r="D6" s="49" t="s">
        <v>75</v>
      </c>
      <c r="E6" s="63"/>
      <c r="F6" s="64" t="s">
        <v>8</v>
      </c>
      <c r="G6" s="64" t="s">
        <v>9</v>
      </c>
      <c r="H6" s="67" t="s">
        <v>76</v>
      </c>
      <c r="I6" s="50" t="s">
        <v>77</v>
      </c>
      <c r="J6" s="49"/>
      <c r="L6" s="74"/>
      <c r="M6" s="247"/>
    </row>
    <row r="7" spans="1:13" s="48" customFormat="1" ht="12">
      <c r="A7" s="169" t="s">
        <v>8</v>
      </c>
      <c r="B7" s="68" t="s">
        <v>145</v>
      </c>
      <c r="C7" s="69" t="s">
        <v>8</v>
      </c>
      <c r="D7" s="70" t="s">
        <v>8</v>
      </c>
      <c r="E7" s="71" t="s">
        <v>10</v>
      </c>
      <c r="F7" s="170" t="s">
        <v>11</v>
      </c>
      <c r="G7" s="170" t="s">
        <v>12</v>
      </c>
      <c r="H7" s="67" t="s">
        <v>46</v>
      </c>
      <c r="I7" s="50"/>
      <c r="J7" s="49" t="s">
        <v>78</v>
      </c>
      <c r="K7" s="48" t="s">
        <v>44</v>
      </c>
      <c r="L7" s="48" t="s">
        <v>43</v>
      </c>
      <c r="M7" s="247" t="s">
        <v>18</v>
      </c>
    </row>
    <row r="8" spans="1:13" ht="12">
      <c r="A8" s="166" t="s">
        <v>94</v>
      </c>
      <c r="B8" s="80">
        <v>588</v>
      </c>
      <c r="C8" s="61">
        <v>1609</v>
      </c>
      <c r="D8" s="188">
        <v>1246</v>
      </c>
      <c r="E8" s="189">
        <v>1</v>
      </c>
      <c r="F8" s="190">
        <f aca="true" t="shared" si="0" ref="F8:F68">calculated_new_rating-opponent_rating</f>
        <v>363</v>
      </c>
      <c r="G8" s="172">
        <f aca="true" t="shared" si="1" ref="G8:G44">ROUND(32*(score-(1/(10^(-rating_delta/400)+1))),0)</f>
        <v>4</v>
      </c>
      <c r="H8" s="190"/>
      <c r="I8" s="171"/>
      <c r="J8" s="191">
        <v>1</v>
      </c>
      <c r="K8" s="192" t="s">
        <v>95</v>
      </c>
      <c r="L8" s="202" t="s">
        <v>96</v>
      </c>
      <c r="M8" s="193">
        <v>36833</v>
      </c>
    </row>
    <row r="9" spans="2:13" ht="12">
      <c r="B9" s="80">
        <v>589</v>
      </c>
      <c r="C9" s="194">
        <f aca="true" t="shared" si="2" ref="C9:C16">IF(ROUND(C8+G8+I8,0)&lt;1500,1500,ROUND(C8+G8+I8,0))</f>
        <v>1613</v>
      </c>
      <c r="D9" s="188">
        <v>1504</v>
      </c>
      <c r="E9" s="189">
        <v>1</v>
      </c>
      <c r="F9" s="190">
        <f t="shared" si="0"/>
        <v>109</v>
      </c>
      <c r="G9" s="172">
        <f t="shared" si="1"/>
        <v>11</v>
      </c>
      <c r="H9" s="190"/>
      <c r="I9" s="171"/>
      <c r="J9" s="191">
        <v>2</v>
      </c>
      <c r="K9" s="192" t="s">
        <v>50</v>
      </c>
      <c r="L9" s="202" t="s">
        <v>96</v>
      </c>
      <c r="M9" s="193">
        <v>36833</v>
      </c>
    </row>
    <row r="10" spans="2:13" ht="12">
      <c r="B10" s="80">
        <v>591</v>
      </c>
      <c r="C10" s="194">
        <f t="shared" si="2"/>
        <v>1624</v>
      </c>
      <c r="D10" s="188">
        <v>1612</v>
      </c>
      <c r="E10" s="189">
        <v>0</v>
      </c>
      <c r="F10" s="190">
        <f t="shared" si="0"/>
        <v>12</v>
      </c>
      <c r="G10" s="172">
        <f t="shared" si="1"/>
        <v>-17</v>
      </c>
      <c r="H10" s="190"/>
      <c r="I10" s="171"/>
      <c r="J10" s="191">
        <v>3</v>
      </c>
      <c r="K10" s="192" t="s">
        <v>82</v>
      </c>
      <c r="L10" s="202" t="s">
        <v>96</v>
      </c>
      <c r="M10" s="193">
        <v>36840</v>
      </c>
    </row>
    <row r="11" spans="2:13" ht="12">
      <c r="B11" s="80">
        <v>592</v>
      </c>
      <c r="C11" s="194">
        <f t="shared" si="2"/>
        <v>1607</v>
      </c>
      <c r="D11" s="188">
        <v>1319</v>
      </c>
      <c r="E11" s="189">
        <v>1</v>
      </c>
      <c r="F11" s="190">
        <f t="shared" si="0"/>
        <v>288</v>
      </c>
      <c r="G11" s="172">
        <f t="shared" si="1"/>
        <v>5</v>
      </c>
      <c r="H11" s="190"/>
      <c r="I11" s="171"/>
      <c r="J11" s="191">
        <v>4</v>
      </c>
      <c r="K11" s="192" t="s">
        <v>97</v>
      </c>
      <c r="L11" s="202" t="s">
        <v>96</v>
      </c>
      <c r="M11" s="193">
        <v>36840</v>
      </c>
    </row>
    <row r="12" spans="2:13" ht="12">
      <c r="B12" s="80">
        <v>594</v>
      </c>
      <c r="C12" s="194">
        <f t="shared" si="2"/>
        <v>1612</v>
      </c>
      <c r="D12" s="188">
        <v>1670</v>
      </c>
      <c r="E12" s="189">
        <v>0</v>
      </c>
      <c r="F12" s="190">
        <f t="shared" si="0"/>
        <v>-58</v>
      </c>
      <c r="G12" s="172">
        <f t="shared" si="1"/>
        <v>-13</v>
      </c>
      <c r="H12" s="190"/>
      <c r="I12" s="171"/>
      <c r="J12" s="191">
        <v>5</v>
      </c>
      <c r="K12" s="192" t="s">
        <v>45</v>
      </c>
      <c r="L12" s="202" t="s">
        <v>96</v>
      </c>
      <c r="M12" s="193">
        <v>36847</v>
      </c>
    </row>
    <row r="13" spans="2:13" ht="12">
      <c r="B13" s="73">
        <v>595</v>
      </c>
      <c r="C13" s="203">
        <f t="shared" si="2"/>
        <v>1599</v>
      </c>
      <c r="D13" s="195">
        <v>1254</v>
      </c>
      <c r="E13" s="196">
        <v>1</v>
      </c>
      <c r="F13" s="197">
        <f t="shared" si="0"/>
        <v>345</v>
      </c>
      <c r="G13" s="198">
        <f t="shared" si="1"/>
        <v>4</v>
      </c>
      <c r="H13" s="199">
        <f>SUM(G8:G13)</f>
        <v>-6</v>
      </c>
      <c r="I13" s="199">
        <f>IF(SUM(G8:G13)-20&gt;0,SUM(G8:G13)-20,0)</f>
        <v>0</v>
      </c>
      <c r="J13" s="195">
        <v>6</v>
      </c>
      <c r="K13" s="200" t="s">
        <v>98</v>
      </c>
      <c r="L13" s="200" t="s">
        <v>96</v>
      </c>
      <c r="M13" s="201">
        <v>36847</v>
      </c>
    </row>
    <row r="14" spans="2:13" ht="12">
      <c r="B14" s="80">
        <v>604</v>
      </c>
      <c r="C14" s="194">
        <f t="shared" si="2"/>
        <v>1603</v>
      </c>
      <c r="D14" s="188">
        <v>1900</v>
      </c>
      <c r="E14" s="189">
        <v>0</v>
      </c>
      <c r="F14" s="190">
        <f t="shared" si="0"/>
        <v>-297</v>
      </c>
      <c r="G14" s="172">
        <f t="shared" si="1"/>
        <v>-5</v>
      </c>
      <c r="H14" s="190"/>
      <c r="I14" s="171"/>
      <c r="J14" s="191">
        <v>1</v>
      </c>
      <c r="K14" s="192" t="s">
        <v>99</v>
      </c>
      <c r="L14" s="192" t="s">
        <v>100</v>
      </c>
      <c r="M14" s="193">
        <v>36919</v>
      </c>
    </row>
    <row r="15" spans="2:13" ht="12">
      <c r="B15" s="80">
        <v>605</v>
      </c>
      <c r="C15" s="194">
        <f t="shared" si="2"/>
        <v>1598</v>
      </c>
      <c r="D15" s="188">
        <v>1298</v>
      </c>
      <c r="E15" s="189">
        <v>0.5</v>
      </c>
      <c r="F15" s="190">
        <f t="shared" si="0"/>
        <v>300</v>
      </c>
      <c r="G15" s="172">
        <f t="shared" si="1"/>
        <v>-11</v>
      </c>
      <c r="H15" s="190"/>
      <c r="I15" s="171"/>
      <c r="J15" s="191">
        <v>2</v>
      </c>
      <c r="K15" s="192" t="s">
        <v>101</v>
      </c>
      <c r="L15" s="192" t="s">
        <v>100</v>
      </c>
      <c r="M15" s="193">
        <v>36919</v>
      </c>
    </row>
    <row r="16" spans="2:13" ht="12">
      <c r="B16" s="73">
        <v>606</v>
      </c>
      <c r="C16" s="203">
        <f t="shared" si="2"/>
        <v>1587</v>
      </c>
      <c r="D16" s="195">
        <v>1496</v>
      </c>
      <c r="E16" s="196">
        <v>0</v>
      </c>
      <c r="F16" s="197">
        <f t="shared" si="0"/>
        <v>91</v>
      </c>
      <c r="G16" s="198">
        <f t="shared" si="1"/>
        <v>-20</v>
      </c>
      <c r="H16" s="199">
        <f>SUM(G14:G16)</f>
        <v>-36</v>
      </c>
      <c r="I16" s="199">
        <f>IF(SUM(G14:G16)-20&gt;0,SUM(G14:G16)-20,0)</f>
        <v>0</v>
      </c>
      <c r="J16" s="195">
        <v>3</v>
      </c>
      <c r="K16" s="200" t="s">
        <v>102</v>
      </c>
      <c r="L16" s="200" t="s">
        <v>100</v>
      </c>
      <c r="M16" s="201">
        <v>36919</v>
      </c>
    </row>
    <row r="17" spans="1:13" ht="12">
      <c r="A17" s="168" t="s">
        <v>103</v>
      </c>
      <c r="B17" s="80">
        <v>635</v>
      </c>
      <c r="C17" s="61">
        <v>1570</v>
      </c>
      <c r="D17" s="204">
        <v>1400</v>
      </c>
      <c r="E17" s="205">
        <v>0</v>
      </c>
      <c r="F17" s="206">
        <f t="shared" si="0"/>
        <v>170</v>
      </c>
      <c r="G17" s="206">
        <f t="shared" si="1"/>
        <v>-23</v>
      </c>
      <c r="H17" s="207"/>
      <c r="I17" s="208"/>
      <c r="J17" s="208">
        <v>1</v>
      </c>
      <c r="K17" s="209" t="s">
        <v>90</v>
      </c>
      <c r="L17" s="210" t="s">
        <v>104</v>
      </c>
      <c r="M17" s="211">
        <v>37026</v>
      </c>
    </row>
    <row r="18" spans="1:13" ht="12">
      <c r="A18" s="168"/>
      <c r="B18" s="80">
        <v>636</v>
      </c>
      <c r="C18" s="212">
        <f>IF(ROUND(C17+G17+I17,0)&lt;1500,1500,ROUND(C17+G17+I17,0))</f>
        <v>1547</v>
      </c>
      <c r="D18" s="204">
        <v>1464</v>
      </c>
      <c r="E18" s="205">
        <v>1</v>
      </c>
      <c r="F18" s="206">
        <f t="shared" si="0"/>
        <v>83</v>
      </c>
      <c r="G18" s="206">
        <f t="shared" si="1"/>
        <v>12</v>
      </c>
      <c r="H18" s="207"/>
      <c r="I18" s="208"/>
      <c r="J18" s="208">
        <v>2</v>
      </c>
      <c r="K18" s="209" t="s">
        <v>57</v>
      </c>
      <c r="L18" s="210" t="s">
        <v>104</v>
      </c>
      <c r="M18" s="211">
        <v>37027</v>
      </c>
    </row>
    <row r="19" spans="1:13" ht="12">
      <c r="A19" s="168"/>
      <c r="B19" s="73">
        <v>643</v>
      </c>
      <c r="C19" s="212">
        <f>IF(ROUND(C18+G18+I18,0)&lt;1500,1500,ROUND(C18+G18+I18,0))</f>
        <v>1559</v>
      </c>
      <c r="D19" s="213">
        <v>1609</v>
      </c>
      <c r="E19" s="214">
        <v>0.5</v>
      </c>
      <c r="F19" s="215">
        <f t="shared" si="0"/>
        <v>-50</v>
      </c>
      <c r="G19" s="215">
        <f t="shared" si="1"/>
        <v>2</v>
      </c>
      <c r="H19" s="216">
        <f>SUM(G17:G19)</f>
        <v>-9</v>
      </c>
      <c r="I19" s="216">
        <f>IF(SUM(G17:G19)-20&gt;0,SUM(G17:G19)-20,0)</f>
        <v>0</v>
      </c>
      <c r="J19" s="216">
        <v>3</v>
      </c>
      <c r="K19" s="217" t="s">
        <v>92</v>
      </c>
      <c r="L19" s="217" t="s">
        <v>104</v>
      </c>
      <c r="M19" s="218">
        <v>37028</v>
      </c>
    </row>
    <row r="20" spans="1:13" ht="12">
      <c r="A20" s="166" t="s">
        <v>105</v>
      </c>
      <c r="B20" s="80">
        <v>637</v>
      </c>
      <c r="C20" s="61">
        <v>1560</v>
      </c>
      <c r="D20" s="204">
        <v>1855</v>
      </c>
      <c r="E20" s="205">
        <v>0</v>
      </c>
      <c r="F20" s="206">
        <f t="shared" si="0"/>
        <v>-295</v>
      </c>
      <c r="G20" s="206">
        <f t="shared" si="1"/>
        <v>-5</v>
      </c>
      <c r="H20" s="207"/>
      <c r="I20" s="208"/>
      <c r="J20" s="208">
        <v>1</v>
      </c>
      <c r="K20" s="210" t="s">
        <v>84</v>
      </c>
      <c r="L20" s="210" t="s">
        <v>87</v>
      </c>
      <c r="M20" s="211">
        <v>37037</v>
      </c>
    </row>
    <row r="21" spans="2:13" ht="12">
      <c r="B21" s="80">
        <v>638</v>
      </c>
      <c r="C21" s="212">
        <f>IF(ROUND(C20+G20+I20,0)&lt;1500,1500,ROUND(C20+G20+I20,0))</f>
        <v>1555</v>
      </c>
      <c r="D21" s="204">
        <v>1920</v>
      </c>
      <c r="E21" s="205">
        <v>0.5</v>
      </c>
      <c r="F21" s="206">
        <f t="shared" si="0"/>
        <v>-365</v>
      </c>
      <c r="G21" s="206">
        <f t="shared" si="1"/>
        <v>13</v>
      </c>
      <c r="H21" s="207"/>
      <c r="I21" s="208"/>
      <c r="J21" s="208">
        <v>2</v>
      </c>
      <c r="K21" s="210" t="s">
        <v>106</v>
      </c>
      <c r="L21" s="210" t="s">
        <v>87</v>
      </c>
      <c r="M21" s="211">
        <v>37037</v>
      </c>
    </row>
    <row r="22" spans="2:13" ht="12">
      <c r="B22" s="80">
        <v>639</v>
      </c>
      <c r="C22" s="212">
        <f>IF(ROUND(C21+G21+I21,0)&lt;1500,1500,ROUND(C21+G21+I21,0))</f>
        <v>1568</v>
      </c>
      <c r="D22" s="204">
        <v>1846</v>
      </c>
      <c r="E22" s="205">
        <v>0.5</v>
      </c>
      <c r="F22" s="206">
        <f t="shared" si="0"/>
        <v>-278</v>
      </c>
      <c r="G22" s="206">
        <f t="shared" si="1"/>
        <v>11</v>
      </c>
      <c r="H22" s="207"/>
      <c r="I22" s="208"/>
      <c r="J22" s="208">
        <v>3</v>
      </c>
      <c r="K22" s="210" t="s">
        <v>107</v>
      </c>
      <c r="L22" s="210" t="s">
        <v>87</v>
      </c>
      <c r="M22" s="211">
        <v>37038</v>
      </c>
    </row>
    <row r="23" spans="2:13" ht="12">
      <c r="B23" s="80">
        <v>640</v>
      </c>
      <c r="C23" s="212">
        <f>IF(ROUND(C22+G22+I22,0)&lt;1500,1500,ROUND(C22+G22+I22,0))</f>
        <v>1579</v>
      </c>
      <c r="D23" s="204">
        <v>1895</v>
      </c>
      <c r="E23" s="205">
        <v>0</v>
      </c>
      <c r="F23" s="206">
        <f t="shared" si="0"/>
        <v>-316</v>
      </c>
      <c r="G23" s="206">
        <f t="shared" si="1"/>
        <v>-4</v>
      </c>
      <c r="H23" s="207"/>
      <c r="I23" s="208"/>
      <c r="J23" s="208">
        <v>4</v>
      </c>
      <c r="K23" s="210" t="s">
        <v>108</v>
      </c>
      <c r="L23" s="210" t="s">
        <v>87</v>
      </c>
      <c r="M23" s="211">
        <v>37038</v>
      </c>
    </row>
    <row r="24" spans="2:13" ht="12">
      <c r="B24" s="80">
        <v>641</v>
      </c>
      <c r="C24" s="212">
        <f>IF(ROUND(C23+G23+I23,0)&lt;1500,1500,ROUND(C23+G23+I23,0))</f>
        <v>1575</v>
      </c>
      <c r="D24" s="204">
        <v>1800</v>
      </c>
      <c r="E24" s="219">
        <v>0.5</v>
      </c>
      <c r="F24" s="206">
        <f t="shared" si="0"/>
        <v>-225</v>
      </c>
      <c r="G24" s="206">
        <f t="shared" si="1"/>
        <v>9</v>
      </c>
      <c r="H24" s="220"/>
      <c r="I24" s="220"/>
      <c r="J24" s="220">
        <v>5</v>
      </c>
      <c r="K24" s="210" t="s">
        <v>48</v>
      </c>
      <c r="L24" s="210" t="s">
        <v>87</v>
      </c>
      <c r="M24" s="211">
        <v>37039</v>
      </c>
    </row>
    <row r="25" spans="2:13" ht="12">
      <c r="B25" s="73">
        <v>642</v>
      </c>
      <c r="C25" s="212">
        <f>IF(ROUND(C24+G24+I24,0)&lt;1500,1500,ROUND(C24+G24+I24,0))</f>
        <v>1584</v>
      </c>
      <c r="D25" s="213">
        <v>1807</v>
      </c>
      <c r="E25" s="214">
        <v>0</v>
      </c>
      <c r="F25" s="215">
        <f t="shared" si="0"/>
        <v>-223</v>
      </c>
      <c r="G25" s="215">
        <f t="shared" si="1"/>
        <v>-7</v>
      </c>
      <c r="H25" s="216">
        <f>SUM(G20:G25)</f>
        <v>17</v>
      </c>
      <c r="I25" s="216">
        <f>IF(SUM(G20:G25)-20&gt;0,SUM(G20:G25)-20,0)</f>
        <v>0</v>
      </c>
      <c r="J25" s="216">
        <v>6</v>
      </c>
      <c r="K25" s="217" t="s">
        <v>32</v>
      </c>
      <c r="L25" s="217" t="s">
        <v>87</v>
      </c>
      <c r="M25" s="218">
        <v>37039</v>
      </c>
    </row>
    <row r="26" spans="1:13" ht="12">
      <c r="A26" s="166" t="s">
        <v>109</v>
      </c>
      <c r="B26" s="80">
        <v>623</v>
      </c>
      <c r="C26" s="61">
        <v>1579</v>
      </c>
      <c r="D26" s="204">
        <v>1585</v>
      </c>
      <c r="E26" s="205">
        <v>1</v>
      </c>
      <c r="F26" s="206">
        <f t="shared" si="0"/>
        <v>-6</v>
      </c>
      <c r="G26" s="206">
        <f t="shared" si="1"/>
        <v>16</v>
      </c>
      <c r="H26" s="207"/>
      <c r="I26" s="208"/>
      <c r="J26" s="221">
        <v>1</v>
      </c>
      <c r="K26" s="210" t="s">
        <v>93</v>
      </c>
      <c r="L26" s="210" t="s">
        <v>85</v>
      </c>
      <c r="M26" s="211">
        <v>36984</v>
      </c>
    </row>
    <row r="27" spans="2:13" ht="12">
      <c r="B27" s="80">
        <v>624</v>
      </c>
      <c r="C27" s="212">
        <f>IF(ROUND(C26+G26+I26,0)&lt;1500,1500,ROUND(C26+G26+I26,0))</f>
        <v>1595</v>
      </c>
      <c r="D27" s="204">
        <v>1766</v>
      </c>
      <c r="E27" s="205">
        <v>0</v>
      </c>
      <c r="F27" s="206">
        <f t="shared" si="0"/>
        <v>-171</v>
      </c>
      <c r="G27" s="206">
        <f t="shared" si="1"/>
        <v>-9</v>
      </c>
      <c r="H27" s="207"/>
      <c r="I27" s="208"/>
      <c r="J27" s="221">
        <v>2</v>
      </c>
      <c r="K27" s="210" t="s">
        <v>86</v>
      </c>
      <c r="L27" s="210" t="s">
        <v>85</v>
      </c>
      <c r="M27" s="211">
        <v>36991</v>
      </c>
    </row>
    <row r="28" spans="2:13" ht="12">
      <c r="B28" s="80">
        <v>631</v>
      </c>
      <c r="C28" s="212">
        <f>IF(ROUND(C27+G27+I27,0)&lt;1500,1500,ROUND(C27+G27+I27,0))</f>
        <v>1586</v>
      </c>
      <c r="D28" s="204">
        <v>1642</v>
      </c>
      <c r="E28" s="205">
        <v>0.5</v>
      </c>
      <c r="F28" s="206">
        <f t="shared" si="0"/>
        <v>-56</v>
      </c>
      <c r="G28" s="206">
        <f t="shared" si="1"/>
        <v>3</v>
      </c>
      <c r="H28" s="207"/>
      <c r="I28" s="208"/>
      <c r="J28" s="221">
        <v>3</v>
      </c>
      <c r="K28" s="210" t="s">
        <v>80</v>
      </c>
      <c r="L28" s="210" t="s">
        <v>85</v>
      </c>
      <c r="M28" s="211">
        <v>36998</v>
      </c>
    </row>
    <row r="29" spans="2:13" ht="12">
      <c r="B29" s="80">
        <v>632</v>
      </c>
      <c r="C29" s="212">
        <f>IF(ROUND(C28+G28+I28,0)&lt;1500,1500,ROUND(C28+G28+I28,0))</f>
        <v>1589</v>
      </c>
      <c r="D29" s="204">
        <v>1710</v>
      </c>
      <c r="E29" s="205">
        <v>0</v>
      </c>
      <c r="F29" s="206">
        <f t="shared" si="0"/>
        <v>-121</v>
      </c>
      <c r="G29" s="206">
        <f t="shared" si="1"/>
        <v>-11</v>
      </c>
      <c r="H29" s="207"/>
      <c r="I29" s="208"/>
      <c r="J29" s="221">
        <v>4</v>
      </c>
      <c r="K29" s="210" t="s">
        <v>110</v>
      </c>
      <c r="L29" s="210" t="s">
        <v>85</v>
      </c>
      <c r="M29" s="211">
        <v>37005</v>
      </c>
    </row>
    <row r="30" spans="2:13" ht="12">
      <c r="B30" s="80">
        <v>633</v>
      </c>
      <c r="C30" s="212">
        <f>IF(ROUND(C29+G29+I29,0)&lt;1500,1500,ROUND(C29+G29+I29,0))</f>
        <v>1578</v>
      </c>
      <c r="D30" s="204">
        <v>1609</v>
      </c>
      <c r="E30" s="205">
        <v>0</v>
      </c>
      <c r="F30" s="206">
        <f t="shared" si="0"/>
        <v>-31</v>
      </c>
      <c r="G30" s="206">
        <f t="shared" si="1"/>
        <v>-15</v>
      </c>
      <c r="H30" s="207"/>
      <c r="I30" s="208"/>
      <c r="J30" s="221">
        <v>5</v>
      </c>
      <c r="K30" s="210" t="s">
        <v>92</v>
      </c>
      <c r="L30" s="210" t="s">
        <v>85</v>
      </c>
      <c r="M30" s="211">
        <v>37012</v>
      </c>
    </row>
    <row r="31" spans="2:13" ht="12">
      <c r="B31" s="73">
        <v>634</v>
      </c>
      <c r="C31" s="222">
        <f>IF(ROUND(C30+G30+I30,0)&lt;1500,1500,ROUND(C30+G30+I30,0))</f>
        <v>1563</v>
      </c>
      <c r="D31" s="213">
        <v>1437</v>
      </c>
      <c r="E31" s="214">
        <v>0</v>
      </c>
      <c r="F31" s="215">
        <f t="shared" si="0"/>
        <v>126</v>
      </c>
      <c r="G31" s="215">
        <f t="shared" si="1"/>
        <v>-22</v>
      </c>
      <c r="H31" s="216">
        <f>SUM(G26:G31)</f>
        <v>-38</v>
      </c>
      <c r="I31" s="216">
        <f>IF(SUM(G26:G31)-20&gt;0,SUM(G26:G31)-20,0)</f>
        <v>0</v>
      </c>
      <c r="J31" s="216">
        <v>6</v>
      </c>
      <c r="K31" s="217" t="s">
        <v>111</v>
      </c>
      <c r="L31" s="217" t="s">
        <v>85</v>
      </c>
      <c r="M31" s="218">
        <v>37019</v>
      </c>
    </row>
    <row r="32" spans="1:13" ht="12">
      <c r="A32" s="166" t="s">
        <v>112</v>
      </c>
      <c r="B32" s="80">
        <v>644</v>
      </c>
      <c r="C32" s="61">
        <v>1544</v>
      </c>
      <c r="D32" s="176">
        <v>1791</v>
      </c>
      <c r="E32" s="177">
        <v>0</v>
      </c>
      <c r="F32" s="174">
        <f t="shared" si="0"/>
        <v>-247</v>
      </c>
      <c r="G32" s="174">
        <f t="shared" si="1"/>
        <v>-6</v>
      </c>
      <c r="H32" s="178"/>
      <c r="I32" s="173"/>
      <c r="J32" s="173">
        <v>1</v>
      </c>
      <c r="K32" s="179" t="s">
        <v>79</v>
      </c>
      <c r="L32" s="179" t="s">
        <v>88</v>
      </c>
      <c r="M32" s="180">
        <v>37046</v>
      </c>
    </row>
    <row r="33" spans="2:13" ht="12">
      <c r="B33" s="80">
        <v>645</v>
      </c>
      <c r="C33" s="181">
        <f>IF(ROUND(C32+G32+I32,0)&lt;1500,1500,ROUND(C32+G32+I32,0))</f>
        <v>1538</v>
      </c>
      <c r="D33" s="176">
        <v>1713</v>
      </c>
      <c r="E33" s="177">
        <v>0.5</v>
      </c>
      <c r="F33" s="174">
        <f t="shared" si="0"/>
        <v>-175</v>
      </c>
      <c r="G33" s="174">
        <f t="shared" si="1"/>
        <v>7</v>
      </c>
      <c r="H33" s="178"/>
      <c r="I33" s="173"/>
      <c r="J33" s="173">
        <v>2</v>
      </c>
      <c r="K33" s="179" t="s">
        <v>83</v>
      </c>
      <c r="L33" s="179" t="s">
        <v>88</v>
      </c>
      <c r="M33" s="180">
        <v>37053</v>
      </c>
    </row>
    <row r="34" spans="2:13" ht="12">
      <c r="B34" s="80">
        <v>646</v>
      </c>
      <c r="C34" s="181">
        <f>IF(ROUND(C33+G33+I33,0)&lt;1500,1500,ROUND(C33+G33+I33,0))</f>
        <v>1545</v>
      </c>
      <c r="D34" s="176">
        <v>1500</v>
      </c>
      <c r="E34" s="177">
        <v>1</v>
      </c>
      <c r="F34" s="174">
        <f t="shared" si="0"/>
        <v>45</v>
      </c>
      <c r="G34" s="174">
        <f t="shared" si="1"/>
        <v>14</v>
      </c>
      <c r="H34" s="178"/>
      <c r="I34" s="173"/>
      <c r="J34" s="173">
        <v>3</v>
      </c>
      <c r="K34" s="179" t="s">
        <v>113</v>
      </c>
      <c r="L34" s="179" t="s">
        <v>88</v>
      </c>
      <c r="M34" s="180">
        <v>37060</v>
      </c>
    </row>
    <row r="35" spans="2:13" ht="12">
      <c r="B35" s="73">
        <v>647</v>
      </c>
      <c r="C35" s="187">
        <f>IF(ROUND(C34+G34+I34,0)&lt;1500,1500,ROUND(C34+G34+I34,0))</f>
        <v>1559</v>
      </c>
      <c r="D35" s="182">
        <v>1745</v>
      </c>
      <c r="E35" s="183">
        <v>0</v>
      </c>
      <c r="F35" s="223">
        <f t="shared" si="0"/>
        <v>-186</v>
      </c>
      <c r="G35" s="223">
        <f t="shared" si="1"/>
        <v>-8</v>
      </c>
      <c r="H35" s="184">
        <f>SUM(G32:G35)</f>
        <v>7</v>
      </c>
      <c r="I35" s="184">
        <f>IF(SUM(G32:G35)-20&gt;0,SUM(G32:G35)-20,0)</f>
        <v>0</v>
      </c>
      <c r="J35" s="184">
        <v>4</v>
      </c>
      <c r="K35" s="185" t="s">
        <v>81</v>
      </c>
      <c r="L35" s="185" t="s">
        <v>88</v>
      </c>
      <c r="M35" s="186">
        <v>37067</v>
      </c>
    </row>
    <row r="36" spans="2:13" ht="12">
      <c r="B36" s="80">
        <v>649</v>
      </c>
      <c r="C36" s="61">
        <v>1554</v>
      </c>
      <c r="D36" s="224">
        <v>1727</v>
      </c>
      <c r="E36" s="225">
        <v>1</v>
      </c>
      <c r="F36" s="226">
        <f t="shared" si="0"/>
        <v>-173</v>
      </c>
      <c r="G36" s="226">
        <f t="shared" si="1"/>
        <v>23</v>
      </c>
      <c r="H36" s="227"/>
      <c r="I36" s="228"/>
      <c r="J36" s="226">
        <v>1</v>
      </c>
      <c r="K36" s="229" t="s">
        <v>114</v>
      </c>
      <c r="L36" s="229" t="s">
        <v>115</v>
      </c>
      <c r="M36" s="230">
        <v>37076</v>
      </c>
    </row>
    <row r="37" spans="2:13" ht="12">
      <c r="B37" s="80">
        <v>650</v>
      </c>
      <c r="C37" s="231">
        <f aca="true" t="shared" si="3" ref="C37:C44">IF(ROUND(C36+G36+I36,0)&lt;1500,1500,ROUND(C36+G36+I36,0))</f>
        <v>1577</v>
      </c>
      <c r="D37" s="224">
        <v>1706</v>
      </c>
      <c r="E37" s="225">
        <v>0.5</v>
      </c>
      <c r="F37" s="226">
        <f t="shared" si="0"/>
        <v>-129</v>
      </c>
      <c r="G37" s="226">
        <f t="shared" si="1"/>
        <v>6</v>
      </c>
      <c r="H37" s="227"/>
      <c r="I37" s="228"/>
      <c r="J37" s="226">
        <v>2</v>
      </c>
      <c r="K37" s="229" t="s">
        <v>116</v>
      </c>
      <c r="L37" s="229" t="s">
        <v>117</v>
      </c>
      <c r="M37" s="230">
        <v>37077</v>
      </c>
    </row>
    <row r="38" spans="2:13" ht="12">
      <c r="B38" s="80">
        <v>651</v>
      </c>
      <c r="C38" s="231">
        <f t="shared" si="3"/>
        <v>1583</v>
      </c>
      <c r="D38" s="224">
        <v>1732</v>
      </c>
      <c r="E38" s="225">
        <v>0</v>
      </c>
      <c r="F38" s="226">
        <f t="shared" si="0"/>
        <v>-149</v>
      </c>
      <c r="G38" s="226">
        <f t="shared" si="1"/>
        <v>-10</v>
      </c>
      <c r="H38" s="227"/>
      <c r="I38" s="228"/>
      <c r="J38" s="226">
        <v>3</v>
      </c>
      <c r="K38" s="229" t="s">
        <v>118</v>
      </c>
      <c r="L38" s="229" t="s">
        <v>119</v>
      </c>
      <c r="M38" s="230">
        <v>37077</v>
      </c>
    </row>
    <row r="39" spans="2:13" ht="12">
      <c r="B39" s="80">
        <v>652</v>
      </c>
      <c r="C39" s="231">
        <f t="shared" si="3"/>
        <v>1573</v>
      </c>
      <c r="D39" s="224">
        <v>1700</v>
      </c>
      <c r="E39" s="225">
        <v>0</v>
      </c>
      <c r="F39" s="226">
        <f t="shared" si="0"/>
        <v>-127</v>
      </c>
      <c r="G39" s="226">
        <f t="shared" si="1"/>
        <v>-10</v>
      </c>
      <c r="H39" s="227"/>
      <c r="I39" s="228"/>
      <c r="J39" s="226">
        <v>4</v>
      </c>
      <c r="K39" s="227" t="s">
        <v>120</v>
      </c>
      <c r="L39" s="229" t="s">
        <v>121</v>
      </c>
      <c r="M39" s="230">
        <v>37078</v>
      </c>
    </row>
    <row r="40" spans="2:13" ht="12">
      <c r="B40" s="80">
        <v>653</v>
      </c>
      <c r="C40" s="231">
        <f t="shared" si="3"/>
        <v>1563</v>
      </c>
      <c r="D40" s="224">
        <v>1715</v>
      </c>
      <c r="E40" s="225">
        <v>0</v>
      </c>
      <c r="F40" s="226">
        <f t="shared" si="0"/>
        <v>-152</v>
      </c>
      <c r="G40" s="226">
        <f t="shared" si="1"/>
        <v>-9</v>
      </c>
      <c r="H40" s="227"/>
      <c r="I40" s="228"/>
      <c r="J40" s="226">
        <v>5</v>
      </c>
      <c r="K40" s="227" t="s">
        <v>122</v>
      </c>
      <c r="L40" s="229" t="s">
        <v>123</v>
      </c>
      <c r="M40" s="230">
        <v>37078</v>
      </c>
    </row>
    <row r="41" spans="2:13" ht="12">
      <c r="B41" s="80">
        <v>654</v>
      </c>
      <c r="C41" s="231">
        <f t="shared" si="3"/>
        <v>1554</v>
      </c>
      <c r="D41" s="224">
        <v>1755</v>
      </c>
      <c r="E41" s="225">
        <v>0</v>
      </c>
      <c r="F41" s="226">
        <f t="shared" si="0"/>
        <v>-201</v>
      </c>
      <c r="G41" s="226">
        <f t="shared" si="1"/>
        <v>-8</v>
      </c>
      <c r="H41" s="227"/>
      <c r="I41" s="228"/>
      <c r="J41" s="226">
        <v>6</v>
      </c>
      <c r="K41" s="227" t="s">
        <v>124</v>
      </c>
      <c r="L41" s="229" t="s">
        <v>125</v>
      </c>
      <c r="M41" s="230">
        <v>37079</v>
      </c>
    </row>
    <row r="42" spans="2:13" ht="12">
      <c r="B42" s="80">
        <v>655</v>
      </c>
      <c r="C42" s="231">
        <f t="shared" si="3"/>
        <v>1546</v>
      </c>
      <c r="D42" s="224">
        <v>1724</v>
      </c>
      <c r="E42" s="225">
        <v>0</v>
      </c>
      <c r="F42" s="226">
        <f t="shared" si="0"/>
        <v>-178</v>
      </c>
      <c r="G42" s="226">
        <f t="shared" si="1"/>
        <v>-8</v>
      </c>
      <c r="H42" s="227"/>
      <c r="I42" s="228"/>
      <c r="J42" s="226">
        <v>7</v>
      </c>
      <c r="K42" s="227" t="s">
        <v>126</v>
      </c>
      <c r="L42" s="229" t="s">
        <v>127</v>
      </c>
      <c r="M42" s="230">
        <v>37079</v>
      </c>
    </row>
    <row r="43" spans="2:13" ht="12">
      <c r="B43" s="80">
        <v>656</v>
      </c>
      <c r="C43" s="231">
        <f t="shared" si="3"/>
        <v>1538</v>
      </c>
      <c r="D43" s="224">
        <v>1634</v>
      </c>
      <c r="E43" s="225">
        <v>1</v>
      </c>
      <c r="F43" s="226">
        <f t="shared" si="0"/>
        <v>-96</v>
      </c>
      <c r="G43" s="226">
        <f t="shared" si="1"/>
        <v>20</v>
      </c>
      <c r="H43" s="227"/>
      <c r="I43" s="228"/>
      <c r="J43" s="226">
        <v>8</v>
      </c>
      <c r="K43" s="227" t="s">
        <v>128</v>
      </c>
      <c r="L43" s="229" t="s">
        <v>129</v>
      </c>
      <c r="M43" s="230">
        <v>37080</v>
      </c>
    </row>
    <row r="44" spans="2:13" ht="12">
      <c r="B44" s="73">
        <v>657</v>
      </c>
      <c r="C44" s="232">
        <f t="shared" si="3"/>
        <v>1558</v>
      </c>
      <c r="D44" s="233">
        <v>1666</v>
      </c>
      <c r="E44" s="234">
        <v>0</v>
      </c>
      <c r="F44" s="235">
        <f t="shared" si="0"/>
        <v>-108</v>
      </c>
      <c r="G44" s="235">
        <f t="shared" si="1"/>
        <v>-11</v>
      </c>
      <c r="H44" s="236">
        <f>SUM(G36:G44)</f>
        <v>-7</v>
      </c>
      <c r="I44" s="236">
        <f>IF(SUM(G36:G44)-20&gt;0,SUM(G36:G44)-20,0)</f>
        <v>0</v>
      </c>
      <c r="J44" s="235">
        <v>9</v>
      </c>
      <c r="K44" s="237" t="s">
        <v>130</v>
      </c>
      <c r="L44" s="237" t="s">
        <v>131</v>
      </c>
      <c r="M44" s="238">
        <v>37080</v>
      </c>
    </row>
    <row r="45" spans="1:13" ht="12">
      <c r="A45" s="166" t="s">
        <v>132</v>
      </c>
      <c r="B45" s="80">
        <v>648</v>
      </c>
      <c r="C45" s="231">
        <v>1541</v>
      </c>
      <c r="D45" s="224">
        <v>1519</v>
      </c>
      <c r="E45" s="225">
        <v>0.5</v>
      </c>
      <c r="F45" s="226">
        <f t="shared" si="0"/>
        <v>22</v>
      </c>
      <c r="G45" s="226">
        <v>9</v>
      </c>
      <c r="H45" s="227"/>
      <c r="I45" s="228"/>
      <c r="J45" s="228">
        <v>1</v>
      </c>
      <c r="K45" s="227" t="s">
        <v>49</v>
      </c>
      <c r="L45" s="229" t="s">
        <v>133</v>
      </c>
      <c r="M45" s="230">
        <v>37075</v>
      </c>
    </row>
    <row r="46" spans="2:13" ht="12">
      <c r="B46" s="80">
        <v>658</v>
      </c>
      <c r="C46" s="231">
        <f>IF(ROUND(C45+G45+I45,0)&lt;1500,1500,ROUND(C45+G45+I45,0))</f>
        <v>1550</v>
      </c>
      <c r="D46" s="224">
        <v>1325</v>
      </c>
      <c r="E46" s="225">
        <v>1</v>
      </c>
      <c r="F46" s="226">
        <f t="shared" si="0"/>
        <v>225</v>
      </c>
      <c r="G46" s="226">
        <f aca="true" t="shared" si="4" ref="G46:G68">ROUND(32*(score-(1/(10^(-rating_delta/400)+1))),0)</f>
        <v>7</v>
      </c>
      <c r="H46" s="227"/>
      <c r="I46" s="228"/>
      <c r="J46" s="228">
        <v>2</v>
      </c>
      <c r="K46" s="227" t="s">
        <v>134</v>
      </c>
      <c r="L46" s="229" t="s">
        <v>133</v>
      </c>
      <c r="M46" s="230">
        <v>37082</v>
      </c>
    </row>
    <row r="47" spans="2:13" ht="12">
      <c r="B47" s="80">
        <v>659</v>
      </c>
      <c r="C47" s="231">
        <f>IF(ROUND(C46+G46+I46,0)&lt;1500,1500,ROUND(C46+G46+I46,0))</f>
        <v>1557</v>
      </c>
      <c r="D47" s="224">
        <v>1598</v>
      </c>
      <c r="E47" s="225">
        <v>0</v>
      </c>
      <c r="F47" s="226">
        <f t="shared" si="0"/>
        <v>-41</v>
      </c>
      <c r="G47" s="226">
        <f t="shared" si="4"/>
        <v>-14</v>
      </c>
      <c r="H47" s="227"/>
      <c r="I47" s="228"/>
      <c r="J47" s="228">
        <v>3</v>
      </c>
      <c r="K47" s="227" t="s">
        <v>113</v>
      </c>
      <c r="L47" s="229" t="s">
        <v>133</v>
      </c>
      <c r="M47" s="230">
        <v>37089</v>
      </c>
    </row>
    <row r="48" spans="2:13" ht="12">
      <c r="B48" s="80">
        <v>660</v>
      </c>
      <c r="C48" s="231">
        <f>IF(ROUND(C47+G47+I47,0)&lt;1500,1500,ROUND(C47+G47+I47,0))</f>
        <v>1543</v>
      </c>
      <c r="D48" s="224">
        <v>1455</v>
      </c>
      <c r="E48" s="225">
        <v>1</v>
      </c>
      <c r="F48" s="226">
        <f t="shared" si="0"/>
        <v>88</v>
      </c>
      <c r="G48" s="226">
        <f t="shared" si="4"/>
        <v>12</v>
      </c>
      <c r="H48" s="227"/>
      <c r="I48" s="228"/>
      <c r="J48" s="228">
        <v>4</v>
      </c>
      <c r="K48" s="227" t="s">
        <v>89</v>
      </c>
      <c r="L48" s="229" t="s">
        <v>133</v>
      </c>
      <c r="M48" s="230">
        <v>37096</v>
      </c>
    </row>
    <row r="49" spans="2:13" ht="12">
      <c r="B49" s="73">
        <v>661</v>
      </c>
      <c r="C49" s="232">
        <f>IF(ROUND(C48+G48+I48,0)&lt;1500,1500,ROUND(C48+G48+I48,0))</f>
        <v>1555</v>
      </c>
      <c r="D49" s="233">
        <v>1423</v>
      </c>
      <c r="E49" s="234">
        <v>1</v>
      </c>
      <c r="F49" s="235">
        <f t="shared" si="0"/>
        <v>132</v>
      </c>
      <c r="G49" s="235">
        <f t="shared" si="4"/>
        <v>10</v>
      </c>
      <c r="H49" s="236">
        <f>SUM(G45:G49)</f>
        <v>24</v>
      </c>
      <c r="I49" s="236">
        <f>IF(SUM(G45:G49)-20&gt;0,SUM(G45:G49)-20,0)</f>
        <v>4</v>
      </c>
      <c r="J49" s="236">
        <v>5</v>
      </c>
      <c r="K49" s="237" t="s">
        <v>135</v>
      </c>
      <c r="L49" s="237" t="s">
        <v>133</v>
      </c>
      <c r="M49" s="238">
        <v>37103</v>
      </c>
    </row>
    <row r="50" spans="1:13" ht="12">
      <c r="A50" s="166" t="s">
        <v>136</v>
      </c>
      <c r="B50" s="80">
        <v>662</v>
      </c>
      <c r="C50" s="61">
        <v>1565</v>
      </c>
      <c r="D50" s="76">
        <v>1274</v>
      </c>
      <c r="E50" s="81">
        <v>1</v>
      </c>
      <c r="F50" s="239">
        <f t="shared" si="0"/>
        <v>291</v>
      </c>
      <c r="G50" s="239">
        <f t="shared" si="4"/>
        <v>5</v>
      </c>
      <c r="J50" s="8">
        <v>1</v>
      </c>
      <c r="K50" t="s">
        <v>134</v>
      </c>
      <c r="L50" t="s">
        <v>137</v>
      </c>
      <c r="M50" s="167">
        <v>37110</v>
      </c>
    </row>
    <row r="51" spans="2:13" ht="12">
      <c r="B51" s="80">
        <v>663</v>
      </c>
      <c r="C51" s="75">
        <f aca="true" t="shared" si="5" ref="C51:C68">IF(ROUND(C50+G50+I50,0)&lt;1500,1500,ROUND(C50+G50+I50,0))</f>
        <v>1570</v>
      </c>
      <c r="D51" s="76">
        <v>1534</v>
      </c>
      <c r="E51" s="81">
        <v>1</v>
      </c>
      <c r="F51" s="239">
        <f t="shared" si="0"/>
        <v>36</v>
      </c>
      <c r="G51" s="239">
        <f t="shared" si="4"/>
        <v>14</v>
      </c>
      <c r="J51" s="8">
        <v>2</v>
      </c>
      <c r="K51" t="s">
        <v>49</v>
      </c>
      <c r="L51" t="s">
        <v>137</v>
      </c>
      <c r="M51" s="167">
        <v>37117</v>
      </c>
    </row>
    <row r="52" spans="2:13" ht="12">
      <c r="B52" s="80">
        <v>664</v>
      </c>
      <c r="C52" s="75">
        <f t="shared" si="5"/>
        <v>1584</v>
      </c>
      <c r="D52" s="76">
        <v>1394</v>
      </c>
      <c r="E52" s="81">
        <v>1</v>
      </c>
      <c r="F52" s="239">
        <f t="shared" si="0"/>
        <v>190</v>
      </c>
      <c r="G52" s="239">
        <f t="shared" si="4"/>
        <v>8</v>
      </c>
      <c r="J52" s="8">
        <v>3</v>
      </c>
      <c r="K52" t="s">
        <v>91</v>
      </c>
      <c r="L52" t="s">
        <v>137</v>
      </c>
      <c r="M52" s="167">
        <v>37124</v>
      </c>
    </row>
    <row r="53" spans="2:13" ht="12">
      <c r="B53" s="73">
        <v>665</v>
      </c>
      <c r="C53" s="78">
        <f t="shared" si="5"/>
        <v>1592</v>
      </c>
      <c r="D53" s="79">
        <v>1581</v>
      </c>
      <c r="E53" s="72">
        <v>1</v>
      </c>
      <c r="F53" s="240">
        <f t="shared" si="0"/>
        <v>11</v>
      </c>
      <c r="G53" s="240">
        <f t="shared" si="4"/>
        <v>15</v>
      </c>
      <c r="H53" s="73">
        <f>SUM(G50:G53)</f>
        <v>42</v>
      </c>
      <c r="I53" s="73">
        <f>IF(SUM(G50:G53)-20&gt;0,SUM(G50:G53)-20,0)</f>
        <v>22</v>
      </c>
      <c r="J53" s="175">
        <v>4</v>
      </c>
      <c r="K53" s="82" t="s">
        <v>47</v>
      </c>
      <c r="L53" s="82" t="s">
        <v>137</v>
      </c>
      <c r="M53" s="241">
        <v>37131</v>
      </c>
    </row>
    <row r="54" spans="2:13" ht="12">
      <c r="B54" s="80">
        <v>666</v>
      </c>
      <c r="C54" s="75">
        <f t="shared" si="5"/>
        <v>1629</v>
      </c>
      <c r="D54" s="76">
        <v>1121</v>
      </c>
      <c r="E54" s="81">
        <v>1</v>
      </c>
      <c r="F54" s="239">
        <f t="shared" si="0"/>
        <v>508</v>
      </c>
      <c r="G54" s="239">
        <f t="shared" si="4"/>
        <v>2</v>
      </c>
      <c r="J54" s="8">
        <v>1</v>
      </c>
      <c r="K54" s="242" t="s">
        <v>138</v>
      </c>
      <c r="L54" s="242" t="s">
        <v>139</v>
      </c>
      <c r="M54" s="167">
        <v>37138</v>
      </c>
    </row>
    <row r="55" spans="2:13" ht="12">
      <c r="B55" s="80">
        <v>667</v>
      </c>
      <c r="C55" s="75">
        <f t="shared" si="5"/>
        <v>1631</v>
      </c>
      <c r="D55" s="76">
        <v>1641</v>
      </c>
      <c r="E55" s="81">
        <v>1</v>
      </c>
      <c r="F55" s="239">
        <f t="shared" si="0"/>
        <v>-10</v>
      </c>
      <c r="G55" s="239">
        <f t="shared" si="4"/>
        <v>16</v>
      </c>
      <c r="J55" s="8">
        <v>2</v>
      </c>
      <c r="K55" s="242" t="s">
        <v>113</v>
      </c>
      <c r="L55" s="242" t="s">
        <v>139</v>
      </c>
      <c r="M55" s="167">
        <v>37145</v>
      </c>
    </row>
    <row r="56" spans="2:13" ht="12">
      <c r="B56" s="80"/>
      <c r="C56" s="75">
        <f t="shared" si="5"/>
        <v>1647</v>
      </c>
      <c r="D56" s="76">
        <v>1581</v>
      </c>
      <c r="E56" s="81">
        <v>0.5</v>
      </c>
      <c r="F56" s="239">
        <f t="shared" si="0"/>
        <v>66</v>
      </c>
      <c r="G56" s="239">
        <f t="shared" si="4"/>
        <v>-3</v>
      </c>
      <c r="J56" s="8">
        <v>3</v>
      </c>
      <c r="K56" s="242" t="s">
        <v>47</v>
      </c>
      <c r="L56" s="242" t="s">
        <v>139</v>
      </c>
      <c r="M56" s="167">
        <v>37152</v>
      </c>
    </row>
    <row r="57" spans="2:13" ht="12">
      <c r="B57" s="73"/>
      <c r="C57" s="78">
        <f t="shared" si="5"/>
        <v>1644</v>
      </c>
      <c r="D57" s="79">
        <v>1581</v>
      </c>
      <c r="E57" s="72">
        <v>0.5</v>
      </c>
      <c r="F57" s="240">
        <f t="shared" si="0"/>
        <v>63</v>
      </c>
      <c r="G57" s="240">
        <f t="shared" si="4"/>
        <v>-3</v>
      </c>
      <c r="H57" s="73">
        <f>SUM(G54:G57)</f>
        <v>12</v>
      </c>
      <c r="I57" s="73">
        <f>IF(SUM(G54:G57)-20&gt;0,SUM(G54:G57)-20,0)</f>
        <v>0</v>
      </c>
      <c r="J57" s="175"/>
      <c r="K57" s="82"/>
      <c r="L57" s="243" t="s">
        <v>139</v>
      </c>
      <c r="M57" s="241">
        <v>37159</v>
      </c>
    </row>
    <row r="58" spans="2:7" ht="12">
      <c r="B58" s="80"/>
      <c r="C58" s="75">
        <f t="shared" si="5"/>
        <v>1641</v>
      </c>
      <c r="D58" s="76">
        <f aca="true" t="shared" si="6" ref="D58:D68">C58</f>
        <v>1641</v>
      </c>
      <c r="E58" s="81">
        <v>0.5</v>
      </c>
      <c r="F58" s="239">
        <f t="shared" si="0"/>
        <v>0</v>
      </c>
      <c r="G58" s="239">
        <f t="shared" si="4"/>
        <v>0</v>
      </c>
    </row>
    <row r="59" spans="2:7" ht="12">
      <c r="B59" s="80"/>
      <c r="C59" s="75">
        <f t="shared" si="5"/>
        <v>1641</v>
      </c>
      <c r="D59" s="76">
        <f t="shared" si="6"/>
        <v>1641</v>
      </c>
      <c r="E59" s="81">
        <v>0.5</v>
      </c>
      <c r="F59" s="239">
        <f t="shared" si="0"/>
        <v>0</v>
      </c>
      <c r="G59" s="239">
        <f t="shared" si="4"/>
        <v>0</v>
      </c>
    </row>
    <row r="60" spans="2:7" ht="12">
      <c r="B60" s="80"/>
      <c r="C60" s="75">
        <f t="shared" si="5"/>
        <v>1641</v>
      </c>
      <c r="D60" s="76">
        <f t="shared" si="6"/>
        <v>1641</v>
      </c>
      <c r="E60" s="81">
        <v>0.5</v>
      </c>
      <c r="F60" s="239">
        <f t="shared" si="0"/>
        <v>0</v>
      </c>
      <c r="G60" s="239">
        <f t="shared" si="4"/>
        <v>0</v>
      </c>
    </row>
    <row r="61" spans="2:7" ht="12">
      <c r="B61" s="80"/>
      <c r="C61" s="75">
        <f t="shared" si="5"/>
        <v>1641</v>
      </c>
      <c r="D61" s="76">
        <f t="shared" si="6"/>
        <v>1641</v>
      </c>
      <c r="E61" s="81">
        <v>0.5</v>
      </c>
      <c r="F61" s="239">
        <f t="shared" si="0"/>
        <v>0</v>
      </c>
      <c r="G61" s="239">
        <f t="shared" si="4"/>
        <v>0</v>
      </c>
    </row>
    <row r="62" spans="2:7" ht="12">
      <c r="B62" s="80"/>
      <c r="C62" s="75">
        <f t="shared" si="5"/>
        <v>1641</v>
      </c>
      <c r="D62" s="76">
        <f t="shared" si="6"/>
        <v>1641</v>
      </c>
      <c r="E62" s="81">
        <v>0.5</v>
      </c>
      <c r="F62" s="239">
        <f t="shared" si="0"/>
        <v>0</v>
      </c>
      <c r="G62" s="239">
        <f t="shared" si="4"/>
        <v>0</v>
      </c>
    </row>
    <row r="63" spans="2:7" ht="12">
      <c r="B63" s="80"/>
      <c r="C63" s="75">
        <f t="shared" si="5"/>
        <v>1641</v>
      </c>
      <c r="D63" s="76">
        <f t="shared" si="6"/>
        <v>1641</v>
      </c>
      <c r="E63" s="81">
        <v>0.5</v>
      </c>
      <c r="F63" s="239">
        <f t="shared" si="0"/>
        <v>0</v>
      </c>
      <c r="G63" s="239">
        <f t="shared" si="4"/>
        <v>0</v>
      </c>
    </row>
    <row r="64" spans="2:7" ht="12">
      <c r="B64" s="80"/>
      <c r="C64" s="75">
        <f t="shared" si="5"/>
        <v>1641</v>
      </c>
      <c r="D64" s="76">
        <f t="shared" si="6"/>
        <v>1641</v>
      </c>
      <c r="E64" s="81">
        <v>0.5</v>
      </c>
      <c r="F64" s="239">
        <f t="shared" si="0"/>
        <v>0</v>
      </c>
      <c r="G64" s="239">
        <f t="shared" si="4"/>
        <v>0</v>
      </c>
    </row>
    <row r="65" spans="2:7" ht="12">
      <c r="B65" s="80"/>
      <c r="C65" s="75">
        <f t="shared" si="5"/>
        <v>1641</v>
      </c>
      <c r="D65" s="76">
        <f t="shared" si="6"/>
        <v>1641</v>
      </c>
      <c r="E65" s="81">
        <v>0.5</v>
      </c>
      <c r="F65" s="239">
        <f t="shared" si="0"/>
        <v>0</v>
      </c>
      <c r="G65" s="239">
        <f t="shared" si="4"/>
        <v>0</v>
      </c>
    </row>
    <row r="66" spans="2:7" ht="12">
      <c r="B66" s="80"/>
      <c r="C66" s="75">
        <f t="shared" si="5"/>
        <v>1641</v>
      </c>
      <c r="D66" s="76">
        <f t="shared" si="6"/>
        <v>1641</v>
      </c>
      <c r="E66" s="81">
        <v>0.5</v>
      </c>
      <c r="F66" s="239">
        <f t="shared" si="0"/>
        <v>0</v>
      </c>
      <c r="G66" s="239">
        <f t="shared" si="4"/>
        <v>0</v>
      </c>
    </row>
    <row r="67" spans="2:7" ht="12">
      <c r="B67" s="80"/>
      <c r="C67" s="75">
        <f t="shared" si="5"/>
        <v>1641</v>
      </c>
      <c r="D67" s="76">
        <f t="shared" si="6"/>
        <v>1641</v>
      </c>
      <c r="E67" s="81">
        <v>0.5</v>
      </c>
      <c r="F67" s="239">
        <f t="shared" si="0"/>
        <v>0</v>
      </c>
      <c r="G67" s="239">
        <f t="shared" si="4"/>
        <v>0</v>
      </c>
    </row>
    <row r="68" spans="2:7" ht="12">
      <c r="B68" s="80"/>
      <c r="C68" s="75">
        <f t="shared" si="5"/>
        <v>1641</v>
      </c>
      <c r="D68" s="76">
        <f t="shared" si="6"/>
        <v>1641</v>
      </c>
      <c r="E68" s="81">
        <v>0.5</v>
      </c>
      <c r="F68" s="239">
        <f t="shared" si="0"/>
        <v>0</v>
      </c>
      <c r="G68" s="239">
        <f t="shared" si="4"/>
        <v>0</v>
      </c>
    </row>
    <row r="69" spans="2:12" ht="12">
      <c r="B69" s="294" t="s">
        <v>140</v>
      </c>
      <c r="C69" s="294"/>
      <c r="D69" s="294"/>
      <c r="E69" s="294"/>
      <c r="F69" s="294"/>
      <c r="G69" s="294"/>
      <c r="H69" s="294"/>
      <c r="I69" s="294"/>
      <c r="J69" s="294"/>
      <c r="K69" s="294"/>
      <c r="L69" s="294"/>
    </row>
    <row r="70" spans="2:7" ht="12">
      <c r="B70" s="244" t="s">
        <v>182</v>
      </c>
      <c r="C70" s="75"/>
      <c r="D70" s="76"/>
      <c r="E70" s="81"/>
      <c r="F70" s="239"/>
      <c r="G70" s="239"/>
    </row>
    <row r="71" spans="2:7" ht="12">
      <c r="B71" s="80"/>
      <c r="C71" s="75"/>
      <c r="D71" s="76"/>
      <c r="E71" s="81"/>
      <c r="F71" s="239"/>
      <c r="G71" s="239"/>
    </row>
    <row r="72" spans="2:7" ht="12">
      <c r="B72" s="80"/>
      <c r="C72" s="75"/>
      <c r="D72" s="76"/>
      <c r="E72" s="81"/>
      <c r="F72" s="239"/>
      <c r="G72" s="239"/>
    </row>
    <row r="73" spans="2:13" ht="15">
      <c r="B73" s="80"/>
      <c r="C73" s="296" t="s">
        <v>58</v>
      </c>
      <c r="D73" s="296"/>
      <c r="E73" s="296"/>
      <c r="F73" s="296"/>
      <c r="G73" s="296"/>
      <c r="H73" s="296"/>
      <c r="I73" s="296"/>
      <c r="J73" s="296"/>
      <c r="K73" s="296"/>
      <c r="L73" s="296"/>
      <c r="M73" s="296"/>
    </row>
    <row r="74" spans="2:13" ht="15">
      <c r="B74" s="80"/>
      <c r="C74" s="104"/>
      <c r="D74" s="104"/>
      <c r="E74" s="104"/>
      <c r="F74" s="104"/>
      <c r="G74" s="104"/>
      <c r="H74" s="104"/>
      <c r="I74" s="104"/>
      <c r="J74" s="104"/>
      <c r="K74" s="104"/>
      <c r="L74" s="104"/>
      <c r="M74" s="104"/>
    </row>
    <row r="75" spans="2:13" ht="39.75" customHeight="1">
      <c r="B75" s="80"/>
      <c r="C75" s="295" t="s">
        <v>183</v>
      </c>
      <c r="D75" s="295"/>
      <c r="E75" s="295"/>
      <c r="F75" s="295"/>
      <c r="G75" s="295"/>
      <c r="H75" s="295"/>
      <c r="I75" s="295"/>
      <c r="J75" s="295"/>
      <c r="K75" s="295"/>
      <c r="L75" s="295"/>
      <c r="M75" s="295"/>
    </row>
    <row r="76" ht="12">
      <c r="B76" s="80"/>
    </row>
    <row r="77" spans="2:13" ht="63.75" customHeight="1">
      <c r="B77" s="80"/>
      <c r="C77" s="295" t="s">
        <v>141</v>
      </c>
      <c r="D77" s="295"/>
      <c r="E77" s="295"/>
      <c r="F77" s="295"/>
      <c r="G77" s="295"/>
      <c r="H77" s="295"/>
      <c r="I77" s="295"/>
      <c r="J77" s="295"/>
      <c r="K77" s="295"/>
      <c r="L77" s="295"/>
      <c r="M77" s="295"/>
    </row>
    <row r="78" spans="2:7" ht="12">
      <c r="B78" s="80"/>
      <c r="C78" s="75"/>
      <c r="D78" s="76"/>
      <c r="E78" s="81"/>
      <c r="F78" s="239"/>
      <c r="G78" s="239"/>
    </row>
    <row r="79" spans="2:7" ht="12">
      <c r="B79" s="80"/>
      <c r="C79" s="75"/>
      <c r="D79" s="76"/>
      <c r="E79" s="81"/>
      <c r="F79" s="239"/>
      <c r="G79" s="239"/>
    </row>
    <row r="80" spans="2:7" ht="12">
      <c r="B80" s="80"/>
      <c r="C80" s="75"/>
      <c r="D80" s="76"/>
      <c r="E80" s="81"/>
      <c r="F80" s="239"/>
      <c r="G80" s="239"/>
    </row>
    <row r="81" spans="2:7" ht="12">
      <c r="B81" s="80"/>
      <c r="C81" s="75"/>
      <c r="D81" s="76"/>
      <c r="E81" s="81"/>
      <c r="F81" s="239"/>
      <c r="G81" s="239"/>
    </row>
    <row r="82" spans="2:7" ht="12">
      <c r="B82" s="80"/>
      <c r="C82" s="75"/>
      <c r="D82" s="76"/>
      <c r="E82" s="81"/>
      <c r="F82" s="239"/>
      <c r="G82" s="239"/>
    </row>
    <row r="83" spans="2:7" ht="12">
      <c r="B83" s="80"/>
      <c r="C83" s="75"/>
      <c r="D83" s="76"/>
      <c r="E83" s="81"/>
      <c r="F83" s="239"/>
      <c r="G83" s="239"/>
    </row>
    <row r="84" spans="2:7" ht="12">
      <c r="B84" s="80"/>
      <c r="C84" s="75"/>
      <c r="D84" s="76"/>
      <c r="E84" s="81"/>
      <c r="F84" s="239"/>
      <c r="G84" s="239"/>
    </row>
    <row r="85" spans="4:7" ht="12">
      <c r="D85"/>
      <c r="E85" s="81"/>
      <c r="F85" s="239"/>
      <c r="G85" s="239"/>
    </row>
    <row r="86" spans="2:7" ht="12">
      <c r="B86" s="80"/>
      <c r="C86" s="75"/>
      <c r="D86" s="76"/>
      <c r="E86" s="81"/>
      <c r="F86" s="239"/>
      <c r="G86" s="239"/>
    </row>
    <row r="87" spans="2:7" ht="12">
      <c r="B87" s="80"/>
      <c r="C87" s="75"/>
      <c r="D87" s="76"/>
      <c r="E87" s="81"/>
      <c r="F87" s="239"/>
      <c r="G87" s="239"/>
    </row>
    <row r="88" spans="2:7" ht="12">
      <c r="B88" s="80"/>
      <c r="C88" s="75"/>
      <c r="D88" s="76"/>
      <c r="E88" s="81"/>
      <c r="F88" s="239"/>
      <c r="G88" s="239"/>
    </row>
    <row r="89" spans="2:7" ht="12">
      <c r="B89" s="80"/>
      <c r="C89" s="75"/>
      <c r="D89" s="76"/>
      <c r="E89" s="81"/>
      <c r="F89" s="239"/>
      <c r="G89" s="239"/>
    </row>
    <row r="65069" ht="12">
      <c r="L65069" s="62"/>
    </row>
  </sheetData>
  <mergeCells count="4">
    <mergeCell ref="B69:L69"/>
    <mergeCell ref="C77:M77"/>
    <mergeCell ref="C73:M73"/>
    <mergeCell ref="C75:M75"/>
  </mergeCells>
  <printOptions/>
  <pageMargins left="0.27" right="0.35" top="1" bottom="1" header="0.5" footer="0.5"/>
  <pageSetup fitToHeight="1" fitToWidth="1" horizontalDpi="300" verticalDpi="300" orientation="portrait" scale="84"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M65028"/>
  <sheetViews>
    <sheetView showGridLines="0" workbookViewId="0" topLeftCell="A1">
      <pane ySplit="8" topLeftCell="BM24" activePane="bottomLeft" state="frozen"/>
      <selection pane="topLeft" activeCell="A1" sqref="A1"/>
      <selection pane="bottomLeft" activeCell="C36" sqref="C36:M36"/>
    </sheetView>
  </sheetViews>
  <sheetFormatPr defaultColWidth="9.625" defaultRowHeight="12.75"/>
  <cols>
    <col min="1" max="1" width="13.625" style="166" customWidth="1"/>
    <col min="2" max="2" width="5.75390625" style="8" customWidth="1"/>
    <col min="3" max="3" width="7.00390625" style="8" customWidth="1"/>
    <col min="4" max="4" width="6.375" style="8" customWidth="1"/>
    <col min="5" max="5" width="5.875" style="9" bestFit="1" customWidth="1"/>
    <col min="6" max="7" width="6.875" style="9" bestFit="1" customWidth="1"/>
    <col min="8" max="8" width="5.875" style="0" bestFit="1" customWidth="1"/>
    <col min="9" max="9" width="5.875" style="8" bestFit="1" customWidth="1"/>
    <col min="10" max="10" width="4.00390625" style="8" customWidth="1"/>
    <col min="11" max="11" width="17.625" style="0" customWidth="1"/>
    <col min="12" max="12" width="23.125" style="0" customWidth="1"/>
    <col min="13" max="13" width="9.625" style="167" customWidth="1"/>
  </cols>
  <sheetData>
    <row r="1" spans="2:8" ht="12">
      <c r="B1" s="6"/>
      <c r="C1" s="6"/>
      <c r="D1" s="6"/>
      <c r="E1" s="6"/>
      <c r="F1" s="6"/>
      <c r="G1" s="6"/>
      <c r="H1" s="6"/>
    </row>
    <row r="2" spans="2:11" ht="12">
      <c r="B2" s="6"/>
      <c r="C2" s="255" t="s">
        <v>142</v>
      </c>
      <c r="D2" s="5"/>
      <c r="E2" s="5"/>
      <c r="F2" s="5"/>
      <c r="G2" s="5"/>
      <c r="H2" s="5"/>
      <c r="I2" s="7"/>
      <c r="J2" s="7"/>
      <c r="K2" s="7"/>
    </row>
    <row r="3" spans="2:11" ht="12">
      <c r="B3" s="6"/>
      <c r="C3" s="255"/>
      <c r="D3" s="5"/>
      <c r="E3" s="5"/>
      <c r="F3" s="5"/>
      <c r="G3" s="5"/>
      <c r="H3" s="5"/>
      <c r="I3" s="7"/>
      <c r="J3" s="7"/>
      <c r="K3" s="7"/>
    </row>
    <row r="4" spans="1:11" ht="15">
      <c r="A4" s="166" t="s">
        <v>146</v>
      </c>
      <c r="B4" s="6"/>
      <c r="C4" s="255">
        <v>1500</v>
      </c>
      <c r="D4" s="5"/>
      <c r="E4" s="5"/>
      <c r="F4" s="5"/>
      <c r="G4" s="5"/>
      <c r="H4" s="5"/>
      <c r="I4" s="7"/>
      <c r="J4" s="7"/>
      <c r="K4" s="257"/>
    </row>
    <row r="5" spans="1:13" s="48" customFormat="1" ht="12">
      <c r="A5" s="168"/>
      <c r="B5" s="50"/>
      <c r="C5" s="50"/>
      <c r="D5" s="50"/>
      <c r="E5" s="63"/>
      <c r="F5" s="64"/>
      <c r="G5" s="65"/>
      <c r="I5" s="246"/>
      <c r="J5" s="246"/>
      <c r="K5" s="246"/>
      <c r="L5" s="74"/>
      <c r="M5" s="247"/>
    </row>
    <row r="6" spans="1:13" s="48" customFormat="1" ht="12">
      <c r="A6" s="168" t="s">
        <v>19</v>
      </c>
      <c r="B6" s="50"/>
      <c r="C6" s="49" t="s">
        <v>20</v>
      </c>
      <c r="D6" s="49"/>
      <c r="E6" s="65"/>
      <c r="F6" s="65"/>
      <c r="G6" s="64"/>
      <c r="H6" s="66" t="s">
        <v>74</v>
      </c>
      <c r="I6" s="50"/>
      <c r="J6" s="49"/>
      <c r="L6" s="74"/>
      <c r="M6" s="247"/>
    </row>
    <row r="7" spans="1:13" s="48" customFormat="1" ht="12">
      <c r="A7" s="168" t="s">
        <v>21</v>
      </c>
      <c r="B7" s="50" t="s">
        <v>22</v>
      </c>
      <c r="C7" s="66" t="s">
        <v>23</v>
      </c>
      <c r="D7" s="49" t="s">
        <v>75</v>
      </c>
      <c r="E7" s="63"/>
      <c r="F7" s="64" t="s">
        <v>8</v>
      </c>
      <c r="G7" s="64" t="s">
        <v>9</v>
      </c>
      <c r="H7" s="67" t="s">
        <v>76</v>
      </c>
      <c r="I7" s="50" t="s">
        <v>77</v>
      </c>
      <c r="J7" s="49"/>
      <c r="L7" s="74"/>
      <c r="M7" s="247"/>
    </row>
    <row r="8" spans="1:13" s="48" customFormat="1" ht="12">
      <c r="A8" s="169" t="s">
        <v>8</v>
      </c>
      <c r="B8" s="248" t="s">
        <v>145</v>
      </c>
      <c r="C8" s="249" t="s">
        <v>8</v>
      </c>
      <c r="D8" s="250" t="s">
        <v>8</v>
      </c>
      <c r="E8" s="251" t="s">
        <v>10</v>
      </c>
      <c r="F8" s="252" t="s">
        <v>11</v>
      </c>
      <c r="G8" s="252" t="s">
        <v>12</v>
      </c>
      <c r="H8" s="67" t="s">
        <v>46</v>
      </c>
      <c r="I8" s="50"/>
      <c r="J8" s="49" t="s">
        <v>78</v>
      </c>
      <c r="K8" s="48" t="s">
        <v>43</v>
      </c>
      <c r="L8" s="48" t="s">
        <v>143</v>
      </c>
      <c r="M8" s="247" t="s">
        <v>18</v>
      </c>
    </row>
    <row r="9" spans="2:13" ht="12">
      <c r="B9" s="80"/>
      <c r="C9" s="61">
        <v>1764</v>
      </c>
      <c r="D9" s="76">
        <v>1950</v>
      </c>
      <c r="E9" s="77">
        <v>0</v>
      </c>
      <c r="F9" s="253">
        <f aca="true" t="shared" si="0" ref="F9:F27">calculated_new_rating-opponent_rating</f>
        <v>-186</v>
      </c>
      <c r="G9" s="253">
        <f aca="true" t="shared" si="1" ref="G9:G27">ROUND(32*(score-(1/(10^(-rating_delta/400)+1))),0)</f>
        <v>-8</v>
      </c>
      <c r="H9" s="158"/>
      <c r="I9" s="165"/>
      <c r="J9" s="165">
        <v>1</v>
      </c>
      <c r="K9" s="168" t="s">
        <v>151</v>
      </c>
      <c r="L9" s="168" t="s">
        <v>133</v>
      </c>
      <c r="M9" s="254"/>
    </row>
    <row r="10" spans="2:13" ht="12">
      <c r="B10" s="80"/>
      <c r="C10" s="75">
        <f>IF(ROUND(C9+G9+I9,0)&lt;Rating_Floor,Rating_Floor,ROUND(C9+G9+I9,0))</f>
        <v>1756</v>
      </c>
      <c r="D10" s="76">
        <v>1316</v>
      </c>
      <c r="E10" s="77">
        <v>1</v>
      </c>
      <c r="F10" s="253">
        <f t="shared" si="0"/>
        <v>440</v>
      </c>
      <c r="G10" s="253">
        <f t="shared" si="1"/>
        <v>2</v>
      </c>
      <c r="H10" s="158"/>
      <c r="I10" s="165"/>
      <c r="J10" s="165">
        <v>3</v>
      </c>
      <c r="K10" s="168" t="s">
        <v>152</v>
      </c>
      <c r="L10" s="168" t="s">
        <v>133</v>
      </c>
      <c r="M10" s="254"/>
    </row>
    <row r="11" spans="2:13" ht="12">
      <c r="B11" s="80"/>
      <c r="C11" s="75">
        <f aca="true" t="shared" si="2" ref="C11:C27">IF(ROUND(C10+G10+I10,0)&lt;Rating_Floor,Rating_Floor,ROUND(C10+G10+I10,0))</f>
        <v>1758</v>
      </c>
      <c r="D11" s="76">
        <v>2038</v>
      </c>
      <c r="E11" s="77">
        <v>0</v>
      </c>
      <c r="F11" s="253">
        <f t="shared" si="0"/>
        <v>-280</v>
      </c>
      <c r="G11" s="253">
        <f t="shared" si="1"/>
        <v>-5</v>
      </c>
      <c r="H11" s="158"/>
      <c r="I11" s="165"/>
      <c r="J11" s="165">
        <v>4</v>
      </c>
      <c r="K11" s="168" t="s">
        <v>153</v>
      </c>
      <c r="L11" s="168" t="s">
        <v>133</v>
      </c>
      <c r="M11" s="254"/>
    </row>
    <row r="12" spans="2:13" ht="12">
      <c r="B12" s="80"/>
      <c r="C12" s="78">
        <f t="shared" si="2"/>
        <v>1753</v>
      </c>
      <c r="D12" s="79">
        <v>1800</v>
      </c>
      <c r="E12" s="72">
        <v>1</v>
      </c>
      <c r="F12" s="240">
        <f t="shared" si="0"/>
        <v>-47</v>
      </c>
      <c r="G12" s="240">
        <f t="shared" si="1"/>
        <v>18</v>
      </c>
      <c r="H12" s="73">
        <f>SUM(G9:G12)</f>
        <v>7</v>
      </c>
      <c r="I12" s="73">
        <f>IF(SUM(G9:G12)-20&gt;0,SUM(G9:G12)-20,0)</f>
        <v>0</v>
      </c>
      <c r="J12" s="175">
        <v>5</v>
      </c>
      <c r="K12" s="169" t="s">
        <v>156</v>
      </c>
      <c r="L12" s="169" t="s">
        <v>133</v>
      </c>
      <c r="M12" s="241"/>
    </row>
    <row r="13" spans="1:13" ht="12">
      <c r="A13" s="166" t="s">
        <v>149</v>
      </c>
      <c r="B13" s="80"/>
      <c r="C13" s="75">
        <f>IF(ROUND(C12+G12+I12,0)&lt;Rating_Floor,Rating_Floor,ROUND(C12+G12+I12,0))</f>
        <v>1771</v>
      </c>
      <c r="D13" s="76">
        <f aca="true" t="shared" si="3" ref="D13:D18">C13</f>
        <v>1771</v>
      </c>
      <c r="E13" s="77">
        <v>-3.5</v>
      </c>
      <c r="F13" s="253">
        <f t="shared" si="0"/>
        <v>0</v>
      </c>
      <c r="G13" s="253">
        <f t="shared" si="1"/>
        <v>-128</v>
      </c>
      <c r="H13" s="158"/>
      <c r="I13" s="165"/>
      <c r="J13" s="165"/>
      <c r="K13" s="168"/>
      <c r="L13" s="168"/>
      <c r="M13" s="254"/>
    </row>
    <row r="14" spans="2:13" ht="12">
      <c r="B14" s="80"/>
      <c r="C14" s="75">
        <f>IF(ROUND(C13+G13+I13,0)&lt;Rating_Floor,Rating_Floor,ROUND(C13+G13+I13,0))</f>
        <v>1643</v>
      </c>
      <c r="D14" s="76">
        <f t="shared" si="3"/>
        <v>1643</v>
      </c>
      <c r="E14" s="77">
        <v>-2.5</v>
      </c>
      <c r="F14" s="253">
        <f t="shared" si="0"/>
        <v>0</v>
      </c>
      <c r="G14" s="253">
        <f t="shared" si="1"/>
        <v>-96</v>
      </c>
      <c r="H14" s="158"/>
      <c r="I14" s="165"/>
      <c r="J14" s="165"/>
      <c r="K14" s="168"/>
      <c r="L14" s="168"/>
      <c r="M14" s="254"/>
    </row>
    <row r="15" spans="1:13" ht="12">
      <c r="A15" s="166" t="s">
        <v>154</v>
      </c>
      <c r="B15" s="80"/>
      <c r="C15" s="75">
        <f>IF(ROUND(C14+G14+I14,0)&lt;Rating_Floor,Rating_Floor,ROUND(C14+G14+I14,0))</f>
        <v>1547</v>
      </c>
      <c r="D15" s="76">
        <f t="shared" si="3"/>
        <v>1547</v>
      </c>
      <c r="E15" s="77">
        <v>-1.5</v>
      </c>
      <c r="F15" s="253">
        <f t="shared" si="0"/>
        <v>0</v>
      </c>
      <c r="G15" s="253">
        <f t="shared" si="1"/>
        <v>-64</v>
      </c>
      <c r="H15" s="158"/>
      <c r="I15" s="165"/>
      <c r="J15" s="165"/>
      <c r="K15" s="168"/>
      <c r="L15" s="168"/>
      <c r="M15" s="254"/>
    </row>
    <row r="16" spans="1:13" ht="12">
      <c r="A16" s="166" t="s">
        <v>157</v>
      </c>
      <c r="B16" s="80"/>
      <c r="C16" s="75">
        <f>IF(ROUND(C15+G15+I15,0)&lt;Rating_Floor,Rating_Floor,ROUND(C15+G15+I15,0))</f>
        <v>1500</v>
      </c>
      <c r="D16" s="76">
        <f t="shared" si="3"/>
        <v>1500</v>
      </c>
      <c r="E16" s="77">
        <v>-0.5</v>
      </c>
      <c r="F16" s="253">
        <f t="shared" si="0"/>
        <v>0</v>
      </c>
      <c r="G16" s="253">
        <f t="shared" si="1"/>
        <v>-32</v>
      </c>
      <c r="H16" s="158"/>
      <c r="I16" s="165"/>
      <c r="J16" s="165"/>
      <c r="K16" s="168"/>
      <c r="L16" s="168"/>
      <c r="M16" s="254"/>
    </row>
    <row r="17" spans="1:13" ht="12">
      <c r="A17" s="166" t="s">
        <v>155</v>
      </c>
      <c r="B17" s="80"/>
      <c r="C17" s="75">
        <f t="shared" si="2"/>
        <v>1500</v>
      </c>
      <c r="D17" s="76">
        <f t="shared" si="3"/>
        <v>1500</v>
      </c>
      <c r="E17" s="77">
        <v>0.5</v>
      </c>
      <c r="F17" s="253">
        <f t="shared" si="0"/>
        <v>0</v>
      </c>
      <c r="G17" s="253">
        <f t="shared" si="1"/>
        <v>0</v>
      </c>
      <c r="H17" s="158"/>
      <c r="I17" s="165"/>
      <c r="J17" s="165"/>
      <c r="K17" s="168"/>
      <c r="L17" s="168"/>
      <c r="M17" s="254"/>
    </row>
    <row r="18" spans="1:13" ht="12">
      <c r="A18" s="166" t="s">
        <v>150</v>
      </c>
      <c r="B18" s="80"/>
      <c r="C18" s="75">
        <f t="shared" si="2"/>
        <v>1500</v>
      </c>
      <c r="D18" s="76">
        <f t="shared" si="3"/>
        <v>1500</v>
      </c>
      <c r="E18" s="77">
        <v>0.5</v>
      </c>
      <c r="F18" s="253">
        <f t="shared" si="0"/>
        <v>0</v>
      </c>
      <c r="G18" s="253">
        <f t="shared" si="1"/>
        <v>0</v>
      </c>
      <c r="H18" s="158"/>
      <c r="I18" s="165"/>
      <c r="J18" s="165"/>
      <c r="K18" s="168"/>
      <c r="L18" s="168"/>
      <c r="M18" s="254"/>
    </row>
    <row r="19" spans="2:13" ht="12">
      <c r="B19" s="80"/>
      <c r="C19" s="75">
        <f t="shared" si="2"/>
        <v>1500</v>
      </c>
      <c r="D19" s="76">
        <f aca="true" t="shared" si="4" ref="D19:D27">C19</f>
        <v>1500</v>
      </c>
      <c r="E19" s="81">
        <v>0.5</v>
      </c>
      <c r="F19" s="239">
        <f t="shared" si="0"/>
        <v>0</v>
      </c>
      <c r="G19" s="239">
        <f t="shared" si="1"/>
        <v>0</v>
      </c>
      <c r="M19" s="254"/>
    </row>
    <row r="20" spans="2:13" ht="15">
      <c r="B20" s="80"/>
      <c r="C20" s="75">
        <f t="shared" si="2"/>
        <v>1500</v>
      </c>
      <c r="D20" s="76">
        <f t="shared" si="4"/>
        <v>1500</v>
      </c>
      <c r="E20" s="81">
        <v>0.5</v>
      </c>
      <c r="F20" s="239">
        <f t="shared" si="0"/>
        <v>0</v>
      </c>
      <c r="G20" s="239">
        <f t="shared" si="1"/>
        <v>0</v>
      </c>
      <c r="K20" s="257"/>
      <c r="M20" s="254"/>
    </row>
    <row r="21" spans="2:13" ht="12">
      <c r="B21" s="80"/>
      <c r="C21" s="75">
        <f t="shared" si="2"/>
        <v>1500</v>
      </c>
      <c r="D21" s="76">
        <f t="shared" si="4"/>
        <v>1500</v>
      </c>
      <c r="E21" s="81">
        <v>0.5</v>
      </c>
      <c r="F21" s="239">
        <f t="shared" si="0"/>
        <v>0</v>
      </c>
      <c r="G21" s="239">
        <f t="shared" si="1"/>
        <v>0</v>
      </c>
      <c r="M21" s="254"/>
    </row>
    <row r="22" spans="2:13" ht="15">
      <c r="B22" s="80"/>
      <c r="C22" s="75">
        <f t="shared" si="2"/>
        <v>1500</v>
      </c>
      <c r="D22" s="76">
        <f t="shared" si="4"/>
        <v>1500</v>
      </c>
      <c r="E22" s="81">
        <v>0.5</v>
      </c>
      <c r="F22" s="239">
        <f t="shared" si="0"/>
        <v>0</v>
      </c>
      <c r="G22" s="239">
        <f t="shared" si="1"/>
        <v>0</v>
      </c>
      <c r="K22" s="257"/>
      <c r="M22" s="254"/>
    </row>
    <row r="23" spans="2:13" ht="12">
      <c r="B23" s="80"/>
      <c r="C23" s="75">
        <f t="shared" si="2"/>
        <v>1500</v>
      </c>
      <c r="D23" s="76">
        <f t="shared" si="4"/>
        <v>1500</v>
      </c>
      <c r="E23" s="81">
        <v>0.5</v>
      </c>
      <c r="F23" s="239">
        <f t="shared" si="0"/>
        <v>0</v>
      </c>
      <c r="G23" s="239">
        <f t="shared" si="1"/>
        <v>0</v>
      </c>
      <c r="M23" s="254"/>
    </row>
    <row r="24" spans="2:13" ht="12">
      <c r="B24" s="80"/>
      <c r="C24" s="75">
        <f t="shared" si="2"/>
        <v>1500</v>
      </c>
      <c r="D24" s="76">
        <f t="shared" si="4"/>
        <v>1500</v>
      </c>
      <c r="E24" s="81">
        <v>0.5</v>
      </c>
      <c r="F24" s="239">
        <f t="shared" si="0"/>
        <v>0</v>
      </c>
      <c r="G24" s="239">
        <f t="shared" si="1"/>
        <v>0</v>
      </c>
      <c r="M24" s="254"/>
    </row>
    <row r="25" spans="2:13" ht="12">
      <c r="B25" s="80"/>
      <c r="C25" s="75">
        <f t="shared" si="2"/>
        <v>1500</v>
      </c>
      <c r="D25" s="76">
        <f t="shared" si="4"/>
        <v>1500</v>
      </c>
      <c r="E25" s="81">
        <v>0.5</v>
      </c>
      <c r="F25" s="239">
        <f t="shared" si="0"/>
        <v>0</v>
      </c>
      <c r="G25" s="239">
        <f t="shared" si="1"/>
        <v>0</v>
      </c>
      <c r="M25" s="254"/>
    </row>
    <row r="26" spans="2:13" ht="12">
      <c r="B26" s="80"/>
      <c r="C26" s="75">
        <f t="shared" si="2"/>
        <v>1500</v>
      </c>
      <c r="D26" s="76">
        <f t="shared" si="4"/>
        <v>1500</v>
      </c>
      <c r="E26" s="81">
        <v>0.5</v>
      </c>
      <c r="F26" s="239">
        <f t="shared" si="0"/>
        <v>0</v>
      </c>
      <c r="G26" s="239">
        <f t="shared" si="1"/>
        <v>0</v>
      </c>
      <c r="M26" s="254"/>
    </row>
    <row r="27" spans="2:13" ht="12">
      <c r="B27" s="80"/>
      <c r="C27" s="75">
        <f t="shared" si="2"/>
        <v>1500</v>
      </c>
      <c r="D27" s="76">
        <f t="shared" si="4"/>
        <v>1500</v>
      </c>
      <c r="E27" s="81">
        <v>0.5</v>
      </c>
      <c r="F27" s="239">
        <f t="shared" si="0"/>
        <v>0</v>
      </c>
      <c r="G27" s="239">
        <f t="shared" si="1"/>
        <v>0</v>
      </c>
      <c r="M27" s="254"/>
    </row>
    <row r="28" spans="2:12" ht="12">
      <c r="B28" s="297" t="s">
        <v>140</v>
      </c>
      <c r="C28" s="298"/>
      <c r="D28" s="298"/>
      <c r="E28" s="298"/>
      <c r="F28" s="298"/>
      <c r="G28" s="298"/>
      <c r="H28" s="298"/>
      <c r="I28" s="298"/>
      <c r="J28" s="298"/>
      <c r="K28" s="298"/>
      <c r="L28" s="299"/>
    </row>
    <row r="29" spans="2:12" ht="12">
      <c r="B29" s="256" t="s">
        <v>144</v>
      </c>
      <c r="C29" s="78"/>
      <c r="D29" s="79"/>
      <c r="E29" s="72"/>
      <c r="F29" s="240"/>
      <c r="G29" s="240"/>
      <c r="H29" s="82"/>
      <c r="I29" s="175"/>
      <c r="J29" s="175"/>
      <c r="K29" s="82"/>
      <c r="L29" s="155"/>
    </row>
    <row r="30" spans="2:7" ht="12">
      <c r="B30" s="80"/>
      <c r="C30" s="75"/>
      <c r="D30" s="76"/>
      <c r="E30" s="81"/>
      <c r="F30" s="239"/>
      <c r="G30" s="239"/>
    </row>
    <row r="31" spans="2:7" ht="12">
      <c r="B31" s="80"/>
      <c r="C31" s="75"/>
      <c r="D31" s="76"/>
      <c r="E31" s="81"/>
      <c r="F31" s="239"/>
      <c r="G31" s="239"/>
    </row>
    <row r="32" spans="2:13" ht="15">
      <c r="B32" s="80"/>
      <c r="C32" s="296" t="s">
        <v>58</v>
      </c>
      <c r="D32" s="296"/>
      <c r="E32" s="296"/>
      <c r="F32" s="296"/>
      <c r="G32" s="296"/>
      <c r="H32" s="296"/>
      <c r="I32" s="296"/>
      <c r="J32" s="296"/>
      <c r="K32" s="296"/>
      <c r="L32" s="296"/>
      <c r="M32" s="296"/>
    </row>
    <row r="33" spans="2:13" ht="15">
      <c r="B33" s="80"/>
      <c r="C33" s="104"/>
      <c r="D33" s="104"/>
      <c r="E33" s="104"/>
      <c r="F33" s="104"/>
      <c r="G33" s="104"/>
      <c r="H33" s="104"/>
      <c r="I33" s="104"/>
      <c r="J33" s="104"/>
      <c r="K33" s="104"/>
      <c r="L33" s="104"/>
      <c r="M33" s="104"/>
    </row>
    <row r="34" spans="2:13" ht="42.75" customHeight="1">
      <c r="B34" s="80"/>
      <c r="C34" s="295" t="s">
        <v>183</v>
      </c>
      <c r="D34" s="295"/>
      <c r="E34" s="295"/>
      <c r="F34" s="295"/>
      <c r="G34" s="295"/>
      <c r="H34" s="295"/>
      <c r="I34" s="295"/>
      <c r="J34" s="295"/>
      <c r="K34" s="295"/>
      <c r="L34" s="295"/>
      <c r="M34" s="295"/>
    </row>
    <row r="35" ht="12">
      <c r="B35" s="80"/>
    </row>
    <row r="36" spans="2:13" ht="61.5" customHeight="1">
      <c r="B36" s="80"/>
      <c r="C36" s="295" t="s">
        <v>141</v>
      </c>
      <c r="D36" s="295"/>
      <c r="E36" s="295"/>
      <c r="F36" s="295"/>
      <c r="G36" s="295"/>
      <c r="H36" s="295"/>
      <c r="I36" s="295"/>
      <c r="J36" s="295"/>
      <c r="K36" s="295"/>
      <c r="L36" s="295"/>
      <c r="M36" s="295"/>
    </row>
    <row r="37" spans="2:7" ht="12">
      <c r="B37" s="80"/>
      <c r="C37" s="75"/>
      <c r="D37" s="76"/>
      <c r="E37" s="81"/>
      <c r="F37" s="239"/>
      <c r="G37" s="239"/>
    </row>
    <row r="38" spans="2:7" ht="12">
      <c r="B38" s="80"/>
      <c r="C38" s="75"/>
      <c r="D38" s="76"/>
      <c r="E38" s="81"/>
      <c r="F38" s="239"/>
      <c r="G38" s="239"/>
    </row>
    <row r="39" spans="2:7" ht="12">
      <c r="B39" s="80"/>
      <c r="C39" s="75"/>
      <c r="D39" s="76"/>
      <c r="E39" s="81"/>
      <c r="F39" s="239"/>
      <c r="G39" s="239"/>
    </row>
    <row r="40" spans="2:7" ht="12">
      <c r="B40" s="80"/>
      <c r="C40" s="75"/>
      <c r="D40" s="76"/>
      <c r="E40" s="81"/>
      <c r="F40" s="239"/>
      <c r="G40" s="239"/>
    </row>
    <row r="41" spans="2:7" ht="12">
      <c r="B41" s="80"/>
      <c r="C41" s="75"/>
      <c r="D41" s="76"/>
      <c r="E41" s="81"/>
      <c r="F41" s="239"/>
      <c r="G41" s="239"/>
    </row>
    <row r="42" spans="2:7" ht="12">
      <c r="B42" s="80"/>
      <c r="C42" s="75"/>
      <c r="D42" s="76"/>
      <c r="E42" s="81"/>
      <c r="F42" s="239"/>
      <c r="G42" s="239"/>
    </row>
    <row r="43" spans="2:7" ht="12">
      <c r="B43" s="80"/>
      <c r="C43" s="75"/>
      <c r="D43" s="76"/>
      <c r="E43" s="81"/>
      <c r="F43" s="239"/>
      <c r="G43" s="239"/>
    </row>
    <row r="44" spans="4:7" ht="12">
      <c r="D44"/>
      <c r="E44" s="81"/>
      <c r="F44" s="239"/>
      <c r="G44" s="239"/>
    </row>
    <row r="45" spans="2:7" ht="12">
      <c r="B45" s="80"/>
      <c r="C45" s="75"/>
      <c r="D45" s="76"/>
      <c r="E45" s="81"/>
      <c r="F45" s="239"/>
      <c r="G45" s="239"/>
    </row>
    <row r="46" spans="2:7" ht="12">
      <c r="B46" s="80"/>
      <c r="C46" s="75"/>
      <c r="D46" s="76"/>
      <c r="E46" s="81"/>
      <c r="F46" s="239"/>
      <c r="G46" s="239"/>
    </row>
    <row r="47" spans="2:7" ht="12">
      <c r="B47" s="80"/>
      <c r="C47" s="75"/>
      <c r="D47" s="76"/>
      <c r="E47" s="81"/>
      <c r="F47" s="239"/>
      <c r="G47" s="239"/>
    </row>
    <row r="48" spans="2:7" ht="12">
      <c r="B48" s="80"/>
      <c r="C48" s="75"/>
      <c r="D48" s="76"/>
      <c r="E48" s="81"/>
      <c r="F48" s="239"/>
      <c r="G48" s="239"/>
    </row>
    <row r="65028" ht="12">
      <c r="L65028" s="62"/>
    </row>
  </sheetData>
  <mergeCells count="4">
    <mergeCell ref="B28:L28"/>
    <mergeCell ref="C36:M36"/>
    <mergeCell ref="C32:M32"/>
    <mergeCell ref="C34:M34"/>
  </mergeCells>
  <printOptions/>
  <pageMargins left="0.27" right="0.35" top="1" bottom="1" header="0.5" footer="0.5"/>
  <pageSetup fitToHeight="1" fitToWidth="1" horizontalDpi="300" verticalDpi="300" orientation="portrait" scale="84" r:id="rId1"/>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FR77"/>
  <sheetViews>
    <sheetView showGridLines="0" workbookViewId="0" topLeftCell="A1">
      <selection activeCell="C15" sqref="C15"/>
    </sheetView>
  </sheetViews>
  <sheetFormatPr defaultColWidth="9.625" defaultRowHeight="12.75"/>
  <cols>
    <col min="1" max="1" width="14.50390625" style="6" customWidth="1"/>
    <col min="2" max="2" width="3.50390625" style="6" customWidth="1"/>
    <col min="3" max="3" width="7.50390625" style="0" customWidth="1"/>
    <col min="4" max="4" width="10.00390625" style="0" customWidth="1"/>
    <col min="5" max="5" width="10.50390625" style="0" customWidth="1"/>
    <col min="6" max="6" width="12.25390625" style="0" customWidth="1"/>
    <col min="7" max="7" width="10.625" style="8" customWidth="1"/>
    <col min="8" max="8" width="2.625" style="0" customWidth="1"/>
    <col min="9" max="9" width="5.875" style="0" customWidth="1"/>
    <col min="10" max="10" width="4.375" style="0" customWidth="1"/>
  </cols>
  <sheetData>
    <row r="1" spans="1:11" ht="12">
      <c r="A1" s="258" t="s">
        <v>61</v>
      </c>
      <c r="B1" s="258"/>
      <c r="C1" s="112"/>
      <c r="D1" s="112"/>
      <c r="E1" s="112"/>
      <c r="F1" s="112"/>
      <c r="G1" s="113"/>
      <c r="H1" s="259"/>
      <c r="I1" s="48"/>
      <c r="J1" s="48"/>
      <c r="K1" s="48"/>
    </row>
    <row r="2" spans="1:11" ht="12">
      <c r="A2" s="258"/>
      <c r="B2" s="258"/>
      <c r="C2" s="258"/>
      <c r="D2" s="112"/>
      <c r="E2" s="112"/>
      <c r="F2" s="112"/>
      <c r="G2" s="113"/>
      <c r="H2" s="259"/>
      <c r="I2" s="48"/>
      <c r="J2" s="48"/>
      <c r="K2" s="48"/>
    </row>
    <row r="3" spans="1:11" ht="12">
      <c r="A3" s="258"/>
      <c r="B3" s="258"/>
      <c r="C3" s="258"/>
      <c r="D3" s="112"/>
      <c r="E3" s="260" t="s">
        <v>1</v>
      </c>
      <c r="F3" s="112"/>
      <c r="G3" s="113"/>
      <c r="H3" s="259"/>
      <c r="I3" s="48"/>
      <c r="J3" s="48"/>
      <c r="K3" s="48"/>
    </row>
    <row r="4" spans="1:11" ht="12">
      <c r="A4" s="258"/>
      <c r="B4" s="258"/>
      <c r="C4" s="258"/>
      <c r="D4" s="112"/>
      <c r="E4" s="112"/>
      <c r="F4" s="112"/>
      <c r="G4" s="113"/>
      <c r="H4" s="259"/>
      <c r="I4" s="48"/>
      <c r="J4" s="48"/>
      <c r="K4" s="48"/>
    </row>
    <row r="5" spans="1:11" ht="12">
      <c r="A5" s="258"/>
      <c r="B5" s="258"/>
      <c r="C5" s="258" t="s">
        <v>2</v>
      </c>
      <c r="D5" s="112"/>
      <c r="E5" s="112"/>
      <c r="F5" s="112"/>
      <c r="G5" s="113"/>
      <c r="H5" s="259"/>
      <c r="I5" s="48"/>
      <c r="J5" s="48"/>
      <c r="K5" s="48"/>
    </row>
    <row r="6" spans="1:11" ht="12">
      <c r="A6" s="258"/>
      <c r="B6" s="258"/>
      <c r="C6" s="258" t="s">
        <v>3</v>
      </c>
      <c r="D6" s="112"/>
      <c r="E6" s="112"/>
      <c r="F6" s="112"/>
      <c r="G6" s="113"/>
      <c r="H6" s="259"/>
      <c r="I6" s="48"/>
      <c r="J6" s="48"/>
      <c r="K6" s="48"/>
    </row>
    <row r="7" spans="1:11" ht="12">
      <c r="A7" s="258"/>
      <c r="B7" s="258"/>
      <c r="C7" s="258" t="s">
        <v>4</v>
      </c>
      <c r="D7" s="112"/>
      <c r="E7" s="112"/>
      <c r="F7" s="112"/>
      <c r="G7" s="113"/>
      <c r="H7" s="259"/>
      <c r="I7" s="48"/>
      <c r="J7" s="48"/>
      <c r="K7" s="48"/>
    </row>
    <row r="8" spans="1:11" ht="12">
      <c r="A8" s="258"/>
      <c r="B8" s="258"/>
      <c r="C8" s="258"/>
      <c r="D8" s="112"/>
      <c r="E8" s="112"/>
      <c r="F8" s="112"/>
      <c r="G8" s="113"/>
      <c r="H8" s="259"/>
      <c r="I8" s="48"/>
      <c r="J8" s="48"/>
      <c r="K8" s="48"/>
    </row>
    <row r="9" spans="1:11" ht="12">
      <c r="A9" s="258"/>
      <c r="B9" s="258"/>
      <c r="C9" s="261" t="s">
        <v>148</v>
      </c>
      <c r="D9" s="112"/>
      <c r="E9" s="112"/>
      <c r="F9" s="112"/>
      <c r="G9" s="113"/>
      <c r="H9" s="259"/>
      <c r="I9" s="48"/>
      <c r="J9" s="48"/>
      <c r="K9" s="48"/>
    </row>
    <row r="10" spans="1:11" ht="12">
      <c r="A10" s="258"/>
      <c r="B10" s="258"/>
      <c r="C10" s="261"/>
      <c r="D10" s="112"/>
      <c r="E10" s="112"/>
      <c r="F10" s="112"/>
      <c r="G10" s="113"/>
      <c r="H10" s="259"/>
      <c r="I10" s="48"/>
      <c r="J10" s="48"/>
      <c r="K10" s="48"/>
    </row>
    <row r="11" spans="1:11" ht="12">
      <c r="A11" s="258"/>
      <c r="B11" s="258"/>
      <c r="C11" s="112" t="s">
        <v>62</v>
      </c>
      <c r="D11" s="112"/>
      <c r="E11" s="112"/>
      <c r="F11" s="112"/>
      <c r="G11" s="113"/>
      <c r="H11" s="114"/>
      <c r="I11" s="48"/>
      <c r="J11" s="48"/>
      <c r="K11" s="48"/>
    </row>
    <row r="12" spans="1:174" ht="15">
      <c r="A12" s="261"/>
      <c r="B12" s="261"/>
      <c r="C12" s="112" t="s">
        <v>63</v>
      </c>
      <c r="D12" s="112"/>
      <c r="E12" s="112"/>
      <c r="F12" s="112"/>
      <c r="G12" s="112"/>
      <c r="H12" s="112"/>
      <c r="I12" s="112"/>
      <c r="J12" s="112"/>
      <c r="K12" s="112"/>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row>
    <row r="13" spans="1:174" ht="15">
      <c r="A13" s="261"/>
      <c r="B13" s="261"/>
      <c r="C13" s="112" t="s">
        <v>64</v>
      </c>
      <c r="D13" s="112"/>
      <c r="E13" s="112"/>
      <c r="F13" s="112"/>
      <c r="G13" s="112"/>
      <c r="H13" s="112"/>
      <c r="I13" s="112"/>
      <c r="J13" s="112"/>
      <c r="K13" s="112"/>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row>
    <row r="14" spans="1:174" ht="15">
      <c r="A14" s="261"/>
      <c r="B14" s="261"/>
      <c r="C14" s="112"/>
      <c r="D14" s="112"/>
      <c r="E14" s="112"/>
      <c r="F14" s="112"/>
      <c r="G14" s="112"/>
      <c r="H14" s="112"/>
      <c r="I14" s="112"/>
      <c r="J14" s="112"/>
      <c r="K14" s="112"/>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row>
    <row r="15" spans="1:174" ht="15">
      <c r="A15" s="261"/>
      <c r="B15" s="261"/>
      <c r="C15" s="112" t="s">
        <v>147</v>
      </c>
      <c r="D15" s="112"/>
      <c r="E15" s="112"/>
      <c r="F15" s="112"/>
      <c r="G15" s="112"/>
      <c r="H15" s="112"/>
      <c r="I15" s="112"/>
      <c r="J15" s="112"/>
      <c r="K15" s="112"/>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row>
    <row r="16" spans="1:174" ht="15">
      <c r="A16" s="104"/>
      <c r="B16" s="104"/>
      <c r="C16" s="30"/>
      <c r="D16" s="30"/>
      <c r="E16" s="30"/>
      <c r="F16" s="30"/>
      <c r="G16" s="30"/>
      <c r="H16" s="30"/>
      <c r="I16" s="30"/>
      <c r="J16" s="30"/>
      <c r="K16" s="30"/>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row>
    <row r="17" spans="1:8" ht="12">
      <c r="A17" s="4"/>
      <c r="B17" s="4"/>
      <c r="D17" s="2"/>
      <c r="E17" s="1" t="s">
        <v>65</v>
      </c>
      <c r="F17" s="115">
        <v>20</v>
      </c>
      <c r="G17" s="29"/>
      <c r="H17" s="3"/>
    </row>
    <row r="18" spans="1:8" ht="12">
      <c r="A18" s="4"/>
      <c r="B18" s="4"/>
      <c r="D18" s="2"/>
      <c r="F18" s="2"/>
      <c r="G18" s="29"/>
      <c r="H18" s="3"/>
    </row>
    <row r="19" spans="1:9" ht="15">
      <c r="A19"/>
      <c r="B19"/>
      <c r="C19" s="116"/>
      <c r="D19" s="117"/>
      <c r="E19" s="117"/>
      <c r="F19" s="117"/>
      <c r="G19" s="118"/>
      <c r="H19" s="119"/>
      <c r="I19" s="120"/>
    </row>
    <row r="20" spans="1:9" ht="12">
      <c r="A20" s="4"/>
      <c r="B20" s="4"/>
      <c r="C20" s="121"/>
      <c r="D20" s="122" t="s">
        <v>66</v>
      </c>
      <c r="E20" s="123"/>
      <c r="F20" s="123"/>
      <c r="G20" s="124"/>
      <c r="H20" s="125"/>
      <c r="I20" s="126"/>
    </row>
    <row r="21" spans="1:9" s="32" customFormat="1" ht="15">
      <c r="A21" s="31"/>
      <c r="B21" s="31"/>
      <c r="C21" s="127"/>
      <c r="D21" s="128"/>
      <c r="E21" s="128"/>
      <c r="F21" s="129" t="s">
        <v>5</v>
      </c>
      <c r="G21" s="130">
        <v>1550</v>
      </c>
      <c r="H21" s="108" t="s">
        <v>6</v>
      </c>
      <c r="I21" s="131"/>
    </row>
    <row r="22" spans="1:9" s="32" customFormat="1" ht="15">
      <c r="A22" s="31"/>
      <c r="B22" s="31"/>
      <c r="C22" s="127"/>
      <c r="D22" s="128"/>
      <c r="E22" s="128"/>
      <c r="F22" s="129"/>
      <c r="G22" s="132"/>
      <c r="H22" s="108" t="s">
        <v>7</v>
      </c>
      <c r="I22" s="133" t="s">
        <v>67</v>
      </c>
    </row>
    <row r="23" spans="1:9" s="32" customFormat="1" ht="15">
      <c r="A23" s="33"/>
      <c r="B23" s="33"/>
      <c r="C23" s="134" t="s">
        <v>51</v>
      </c>
      <c r="D23" s="135"/>
      <c r="E23" s="136" t="s">
        <v>8</v>
      </c>
      <c r="F23" s="136" t="s">
        <v>9</v>
      </c>
      <c r="G23" s="137" t="s">
        <v>33</v>
      </c>
      <c r="H23" s="108" t="s">
        <v>7</v>
      </c>
      <c r="I23" s="133" t="s">
        <v>67</v>
      </c>
    </row>
    <row r="24" spans="1:9" s="32" customFormat="1" ht="15">
      <c r="A24" s="33"/>
      <c r="B24" s="33"/>
      <c r="C24" s="245" t="s">
        <v>8</v>
      </c>
      <c r="D24" s="34" t="s">
        <v>10</v>
      </c>
      <c r="E24" s="35" t="s">
        <v>11</v>
      </c>
      <c r="F24" s="35" t="s">
        <v>12</v>
      </c>
      <c r="G24" s="138" t="s">
        <v>8</v>
      </c>
      <c r="H24" s="108" t="s">
        <v>7</v>
      </c>
      <c r="I24" s="133" t="s">
        <v>67</v>
      </c>
    </row>
    <row r="25" spans="1:9" s="32" customFormat="1" ht="15">
      <c r="A25" s="139"/>
      <c r="B25" s="139"/>
      <c r="C25" s="140">
        <v>1730</v>
      </c>
      <c r="D25" s="108">
        <v>1</v>
      </c>
      <c r="E25" s="141">
        <f>G$39-C25</f>
        <v>-180</v>
      </c>
      <c r="F25" s="110">
        <f>32*(D25-(1/(10^(-E25/400)+1)))</f>
        <v>23.6194890412934</v>
      </c>
      <c r="G25" s="142">
        <f>ROUND(G21+F25,0)</f>
        <v>1574</v>
      </c>
      <c r="H25" s="108" t="s">
        <v>7</v>
      </c>
      <c r="I25" s="133" t="s">
        <v>67</v>
      </c>
    </row>
    <row r="26" spans="1:9" s="32" customFormat="1" ht="15">
      <c r="A26" s="139"/>
      <c r="B26" s="139"/>
      <c r="C26" s="140">
        <v>1750</v>
      </c>
      <c r="D26" s="108">
        <v>1</v>
      </c>
      <c r="E26" s="141">
        <f>G$39-C26</f>
        <v>-200</v>
      </c>
      <c r="F26" s="110">
        <f>32*(D26-(1/(10^(-E26/400)+1)))</f>
        <v>24.311901652734655</v>
      </c>
      <c r="G26" s="142">
        <f>ROUND(G25+F26,0)</f>
        <v>1598</v>
      </c>
      <c r="H26" s="108" t="s">
        <v>7</v>
      </c>
      <c r="I26" s="133" t="s">
        <v>67</v>
      </c>
    </row>
    <row r="27" spans="1:9" s="32" customFormat="1" ht="15">
      <c r="A27" s="139"/>
      <c r="B27" s="139"/>
      <c r="C27" s="140">
        <v>1788</v>
      </c>
      <c r="D27" s="108">
        <v>1</v>
      </c>
      <c r="E27" s="141">
        <f>G$39-C27</f>
        <v>-238</v>
      </c>
      <c r="F27" s="110">
        <f>32*(D27-(1/(10^(-E27/400)+1)))</f>
        <v>25.51636204888652</v>
      </c>
      <c r="G27" s="142">
        <f>ROUND(G26+F27,0)</f>
        <v>1624</v>
      </c>
      <c r="H27" s="108" t="s">
        <v>7</v>
      </c>
      <c r="I27" s="133" t="s">
        <v>67</v>
      </c>
    </row>
    <row r="28" spans="3:9" s="32" customFormat="1" ht="15">
      <c r="C28" s="140">
        <v>1788</v>
      </c>
      <c r="D28" s="143">
        <v>1</v>
      </c>
      <c r="E28" s="141">
        <f>G$39-C28</f>
        <v>-238</v>
      </c>
      <c r="F28" s="144">
        <f>32*(D28-(1/(10^(-E28/400)+1)))</f>
        <v>25.51636204888652</v>
      </c>
      <c r="G28" s="142">
        <f>ROUND(G27+F28,0)</f>
        <v>1650</v>
      </c>
      <c r="H28" s="108" t="s">
        <v>7</v>
      </c>
      <c r="I28" s="133" t="s">
        <v>67</v>
      </c>
    </row>
    <row r="29" spans="3:9" s="32" customFormat="1" ht="15">
      <c r="C29" s="145" t="s">
        <v>9</v>
      </c>
      <c r="D29" s="146">
        <f>SUM(D21:D28)</f>
        <v>4</v>
      </c>
      <c r="E29" s="141"/>
      <c r="F29" s="110"/>
      <c r="G29" s="142"/>
      <c r="H29" s="108"/>
      <c r="I29" s="133" t="s">
        <v>67</v>
      </c>
    </row>
    <row r="30" spans="1:9" s="32" customFormat="1" ht="15">
      <c r="A30" s="33"/>
      <c r="B30" s="33"/>
      <c r="C30" s="147"/>
      <c r="D30" s="108"/>
      <c r="E30" s="109" t="s">
        <v>13</v>
      </c>
      <c r="F30" s="110">
        <f>ROUND(SUM(F25:F28),0)</f>
        <v>99</v>
      </c>
      <c r="G30" s="148">
        <f>G28+F30</f>
        <v>1749</v>
      </c>
      <c r="H30" s="108" t="s">
        <v>7</v>
      </c>
      <c r="I30" s="133" t="s">
        <v>67</v>
      </c>
    </row>
    <row r="31" spans="1:9" s="32" customFormat="1" ht="15">
      <c r="A31" s="33"/>
      <c r="B31" s="33"/>
      <c r="C31" s="147"/>
      <c r="D31" s="105"/>
      <c r="E31" s="106" t="s">
        <v>59</v>
      </c>
      <c r="F31" s="107">
        <f>IF(bonus_level=0,0,IF(F30&gt;bonus_level,F30-bonus_level,0))</f>
        <v>79</v>
      </c>
      <c r="G31" s="142"/>
      <c r="H31" s="108"/>
      <c r="I31" s="133" t="s">
        <v>67</v>
      </c>
    </row>
    <row r="32" spans="1:9" s="32" customFormat="1" ht="15">
      <c r="A32" s="33"/>
      <c r="B32" s="33"/>
      <c r="C32" s="147"/>
      <c r="D32" s="108"/>
      <c r="E32" s="109" t="s">
        <v>60</v>
      </c>
      <c r="F32" s="110">
        <f>F30+F31</f>
        <v>178</v>
      </c>
      <c r="G32" s="142"/>
      <c r="H32" s="108"/>
      <c r="I32" s="133" t="s">
        <v>67</v>
      </c>
    </row>
    <row r="33" spans="1:9" s="32" customFormat="1" ht="15">
      <c r="A33" s="33"/>
      <c r="B33" s="33"/>
      <c r="C33" s="147"/>
      <c r="D33" s="149"/>
      <c r="E33" s="141"/>
      <c r="F33" s="141"/>
      <c r="G33" s="142"/>
      <c r="H33" s="108" t="s">
        <v>7</v>
      </c>
      <c r="I33" s="133" t="s">
        <v>67</v>
      </c>
    </row>
    <row r="34" spans="1:9" s="32" customFormat="1" ht="15">
      <c r="A34" s="33"/>
      <c r="B34" s="33"/>
      <c r="C34" s="147"/>
      <c r="D34" s="108"/>
      <c r="E34" s="150"/>
      <c r="F34" s="110" t="s">
        <v>14</v>
      </c>
      <c r="G34" s="148">
        <f>ROUND(G21+F32,0)</f>
        <v>1728</v>
      </c>
      <c r="H34" s="108" t="s">
        <v>6</v>
      </c>
      <c r="I34" s="131"/>
    </row>
    <row r="35" spans="1:9" ht="12">
      <c r="A35" s="5"/>
      <c r="B35" s="5"/>
      <c r="C35" s="151"/>
      <c r="D35" s="152"/>
      <c r="E35" s="152"/>
      <c r="F35" s="152"/>
      <c r="G35" s="153"/>
      <c r="H35" s="154"/>
      <c r="I35" s="155"/>
    </row>
    <row r="36" spans="1:11" ht="12">
      <c r="A36" s="156"/>
      <c r="B36" s="156"/>
      <c r="C36" s="125"/>
      <c r="D36" s="157"/>
      <c r="E36" s="157"/>
      <c r="F36" s="157"/>
      <c r="G36" s="124"/>
      <c r="H36" s="125"/>
      <c r="I36" s="158"/>
      <c r="J36" s="158"/>
      <c r="K36" s="158"/>
    </row>
    <row r="37" spans="1:9" ht="15">
      <c r="A37"/>
      <c r="B37"/>
      <c r="C37" s="116"/>
      <c r="D37" s="117"/>
      <c r="E37" s="117"/>
      <c r="F37" s="117"/>
      <c r="G37" s="118"/>
      <c r="H37" s="119"/>
      <c r="I37" s="120"/>
    </row>
    <row r="38" spans="1:9" ht="12">
      <c r="A38" s="4"/>
      <c r="B38" s="4"/>
      <c r="C38" s="121"/>
      <c r="D38" s="122" t="s">
        <v>70</v>
      </c>
      <c r="E38" s="123"/>
      <c r="F38" s="123"/>
      <c r="G38" s="124"/>
      <c r="H38" s="125"/>
      <c r="I38" s="126"/>
    </row>
    <row r="39" spans="1:9" s="32" customFormat="1" ht="15">
      <c r="A39" s="31"/>
      <c r="B39" s="31"/>
      <c r="C39" s="127"/>
      <c r="D39" s="128"/>
      <c r="E39" s="128"/>
      <c r="F39" s="129" t="s">
        <v>5</v>
      </c>
      <c r="G39" s="130">
        <v>1550</v>
      </c>
      <c r="H39" s="108" t="s">
        <v>6</v>
      </c>
      <c r="I39" s="131"/>
    </row>
    <row r="40" spans="1:9" s="32" customFormat="1" ht="15">
      <c r="A40" s="31"/>
      <c r="B40" s="31"/>
      <c r="C40" s="127"/>
      <c r="D40" s="128"/>
      <c r="E40" s="128"/>
      <c r="F40" s="129"/>
      <c r="G40" s="132"/>
      <c r="H40" s="108" t="s">
        <v>7</v>
      </c>
      <c r="I40" s="133" t="s">
        <v>67</v>
      </c>
    </row>
    <row r="41" spans="1:9" s="32" customFormat="1" ht="15">
      <c r="A41" s="33"/>
      <c r="B41" s="33"/>
      <c r="C41" s="134" t="s">
        <v>51</v>
      </c>
      <c r="D41" s="135"/>
      <c r="E41" s="136" t="s">
        <v>8</v>
      </c>
      <c r="F41" s="136" t="s">
        <v>9</v>
      </c>
      <c r="G41" s="137" t="s">
        <v>68</v>
      </c>
      <c r="H41" s="108" t="s">
        <v>7</v>
      </c>
      <c r="I41" s="133" t="s">
        <v>67</v>
      </c>
    </row>
    <row r="42" spans="1:9" s="32" customFormat="1" ht="15">
      <c r="A42" s="33"/>
      <c r="B42" s="33"/>
      <c r="C42" s="245" t="s">
        <v>8</v>
      </c>
      <c r="D42" s="34" t="s">
        <v>10</v>
      </c>
      <c r="E42" s="35" t="s">
        <v>11</v>
      </c>
      <c r="F42" s="35" t="s">
        <v>12</v>
      </c>
      <c r="G42" s="138" t="s">
        <v>69</v>
      </c>
      <c r="H42" s="108" t="s">
        <v>7</v>
      </c>
      <c r="I42" s="133" t="s">
        <v>67</v>
      </c>
    </row>
    <row r="43" spans="1:9" s="32" customFormat="1" ht="15">
      <c r="A43" s="139"/>
      <c r="B43" s="139"/>
      <c r="C43" s="140">
        <v>1730</v>
      </c>
      <c r="D43" s="108">
        <v>1</v>
      </c>
      <c r="E43" s="141">
        <f>G$39-C43</f>
        <v>-180</v>
      </c>
      <c r="F43" s="110">
        <f>32*(D43-(1/(10^(-E43/400)+1)))</f>
        <v>23.6194890412934</v>
      </c>
      <c r="G43" s="142">
        <f>ROUND(G39+F43,0)</f>
        <v>1574</v>
      </c>
      <c r="H43" s="108" t="s">
        <v>7</v>
      </c>
      <c r="I43" s="133" t="s">
        <v>67</v>
      </c>
    </row>
    <row r="44" spans="1:9" s="32" customFormat="1" ht="15">
      <c r="A44" s="139"/>
      <c r="B44" s="139"/>
      <c r="C44" s="140">
        <v>1750</v>
      </c>
      <c r="D44" s="108">
        <v>1</v>
      </c>
      <c r="E44" s="141">
        <f>G$39-C44</f>
        <v>-200</v>
      </c>
      <c r="F44" s="110">
        <f>32*(D44-(1/(10^(-E44/400)+1)))</f>
        <v>24.311901652734655</v>
      </c>
      <c r="G44" s="142">
        <f>ROUND(G43+F44,0)</f>
        <v>1598</v>
      </c>
      <c r="H44" s="108" t="s">
        <v>7</v>
      </c>
      <c r="I44" s="133" t="s">
        <v>67</v>
      </c>
    </row>
    <row r="45" spans="1:9" s="32" customFormat="1" ht="15">
      <c r="A45" s="139"/>
      <c r="B45" s="139"/>
      <c r="C45" s="140">
        <v>1750</v>
      </c>
      <c r="D45" s="108">
        <v>1</v>
      </c>
      <c r="E45" s="141">
        <f>G$39-C45</f>
        <v>-200</v>
      </c>
      <c r="F45" s="110">
        <f>32*(D45-(1/(10^(-E45/400)+1)))</f>
        <v>24.311901652734655</v>
      </c>
      <c r="G45" s="142">
        <f>ROUND(G44+F45,0)</f>
        <v>1622</v>
      </c>
      <c r="H45" s="108" t="s">
        <v>7</v>
      </c>
      <c r="I45" s="133" t="s">
        <v>67</v>
      </c>
    </row>
    <row r="46" spans="1:9" s="32" customFormat="1" ht="15">
      <c r="A46" s="139"/>
      <c r="B46" s="139"/>
      <c r="C46" s="140">
        <v>1788</v>
      </c>
      <c r="D46" s="108">
        <v>1</v>
      </c>
      <c r="E46" s="141">
        <f>G$39-C46</f>
        <v>-238</v>
      </c>
      <c r="F46" s="110">
        <f>32*(D46-(1/(10^(-E46/400)+1)))</f>
        <v>25.51636204888652</v>
      </c>
      <c r="G46" s="142">
        <f>ROUND(G45+F46,0)</f>
        <v>1648</v>
      </c>
      <c r="H46" s="108" t="s">
        <v>7</v>
      </c>
      <c r="I46" s="133" t="s">
        <v>67</v>
      </c>
    </row>
    <row r="47" spans="3:9" s="32" customFormat="1" ht="15">
      <c r="C47" s="140">
        <v>1788</v>
      </c>
      <c r="D47" s="143">
        <v>1</v>
      </c>
      <c r="E47" s="141">
        <f>G$39-C47</f>
        <v>-238</v>
      </c>
      <c r="F47" s="144">
        <f>32*(D47-(1/(10^(-E47/400)+1)))</f>
        <v>25.51636204888652</v>
      </c>
      <c r="G47" s="142">
        <f>ROUND(G46+F47,0)</f>
        <v>1674</v>
      </c>
      <c r="H47" s="108" t="s">
        <v>7</v>
      </c>
      <c r="I47" s="133" t="s">
        <v>67</v>
      </c>
    </row>
    <row r="48" spans="3:9" s="32" customFormat="1" ht="15">
      <c r="C48" s="145" t="s">
        <v>9</v>
      </c>
      <c r="D48" s="146">
        <f>SUM(D39:D47)</f>
        <v>5</v>
      </c>
      <c r="E48" s="141"/>
      <c r="F48" s="110"/>
      <c r="G48" s="142"/>
      <c r="H48" s="108"/>
      <c r="I48" s="133" t="s">
        <v>67</v>
      </c>
    </row>
    <row r="49" spans="1:9" s="32" customFormat="1" ht="15">
      <c r="A49" s="33"/>
      <c r="B49" s="33"/>
      <c r="C49" s="147"/>
      <c r="D49" s="108"/>
      <c r="E49" s="109" t="s">
        <v>13</v>
      </c>
      <c r="F49" s="110">
        <f>ROUND(SUM(F43:F47),0)</f>
        <v>123</v>
      </c>
      <c r="G49" s="148">
        <f>G47+F49</f>
        <v>1797</v>
      </c>
      <c r="H49" s="108" t="s">
        <v>7</v>
      </c>
      <c r="I49" s="133" t="s">
        <v>67</v>
      </c>
    </row>
    <row r="50" spans="1:9" s="32" customFormat="1" ht="15">
      <c r="A50" s="33"/>
      <c r="B50" s="33"/>
      <c r="C50" s="147"/>
      <c r="D50" s="105"/>
      <c r="E50" s="106" t="s">
        <v>59</v>
      </c>
      <c r="F50" s="107">
        <f>IF(bonus_level=0,0,IF(F49&gt;bonus_level,F49-bonus_level,0))</f>
        <v>103</v>
      </c>
      <c r="G50" s="142"/>
      <c r="H50" s="108"/>
      <c r="I50" s="133" t="s">
        <v>67</v>
      </c>
    </row>
    <row r="51" spans="1:9" s="32" customFormat="1" ht="15">
      <c r="A51" s="33"/>
      <c r="B51" s="33"/>
      <c r="C51" s="147"/>
      <c r="D51" s="108"/>
      <c r="E51" s="109" t="s">
        <v>60</v>
      </c>
      <c r="F51" s="110">
        <f>F49+F50</f>
        <v>226</v>
      </c>
      <c r="G51" s="142"/>
      <c r="H51" s="108"/>
      <c r="I51" s="133" t="s">
        <v>67</v>
      </c>
    </row>
    <row r="52" spans="1:9" s="32" customFormat="1" ht="15">
      <c r="A52" s="33"/>
      <c r="B52" s="33"/>
      <c r="C52" s="147"/>
      <c r="D52" s="149"/>
      <c r="E52" s="141"/>
      <c r="F52" s="141"/>
      <c r="G52" s="142"/>
      <c r="H52" s="108" t="s">
        <v>7</v>
      </c>
      <c r="I52" s="133" t="s">
        <v>67</v>
      </c>
    </row>
    <row r="53" spans="1:9" s="32" customFormat="1" ht="15">
      <c r="A53" s="33"/>
      <c r="B53" s="33"/>
      <c r="C53" s="147"/>
      <c r="D53" s="108"/>
      <c r="E53" s="150"/>
      <c r="F53" s="110" t="s">
        <v>14</v>
      </c>
      <c r="G53" s="148">
        <f>ROUND(G39+F51,0)</f>
        <v>1776</v>
      </c>
      <c r="H53" s="108" t="s">
        <v>6</v>
      </c>
      <c r="I53" s="131"/>
    </row>
    <row r="54" spans="1:9" ht="12">
      <c r="A54" s="5"/>
      <c r="B54" s="5"/>
      <c r="C54" s="151"/>
      <c r="D54" s="152"/>
      <c r="E54" s="152"/>
      <c r="F54" s="152"/>
      <c r="G54" s="153"/>
      <c r="H54" s="154"/>
      <c r="I54" s="155"/>
    </row>
    <row r="55" spans="1:10" ht="12">
      <c r="A55" s="5"/>
      <c r="B55" s="156"/>
      <c r="C55" s="125"/>
      <c r="D55" s="157"/>
      <c r="E55" s="157"/>
      <c r="F55" s="157"/>
      <c r="G55" s="124"/>
      <c r="H55" s="125"/>
      <c r="I55" s="158"/>
      <c r="J55" s="158"/>
    </row>
    <row r="56" spans="1:9" ht="12">
      <c r="A56" s="5"/>
      <c r="B56" s="5"/>
      <c r="C56" s="159"/>
      <c r="D56" s="119"/>
      <c r="E56" s="160"/>
      <c r="F56" s="161"/>
      <c r="G56" s="162"/>
      <c r="H56" s="161"/>
      <c r="I56" s="120"/>
    </row>
    <row r="57" spans="1:9" ht="12">
      <c r="A57" s="5"/>
      <c r="B57" s="5"/>
      <c r="C57" s="163"/>
      <c r="D57" s="122" t="s">
        <v>71</v>
      </c>
      <c r="E57" s="164"/>
      <c r="F57" s="158"/>
      <c r="G57" s="165"/>
      <c r="H57" s="158"/>
      <c r="I57" s="126"/>
    </row>
    <row r="58" spans="3:9" ht="15">
      <c r="C58" s="127"/>
      <c r="D58" s="128"/>
      <c r="E58" s="128"/>
      <c r="F58" s="129" t="s">
        <v>5</v>
      </c>
      <c r="G58" s="130">
        <v>1809</v>
      </c>
      <c r="H58" s="108" t="s">
        <v>6</v>
      </c>
      <c r="I58" s="131"/>
    </row>
    <row r="59" spans="3:9" ht="15">
      <c r="C59" s="127"/>
      <c r="D59" s="128"/>
      <c r="E59" s="128"/>
      <c r="F59" s="129"/>
      <c r="G59" s="132"/>
      <c r="H59" s="108" t="s">
        <v>7</v>
      </c>
      <c r="I59" s="133" t="s">
        <v>67</v>
      </c>
    </row>
    <row r="60" spans="3:9" ht="15">
      <c r="C60" s="134" t="s">
        <v>51</v>
      </c>
      <c r="D60" s="135"/>
      <c r="E60" s="136" t="s">
        <v>8</v>
      </c>
      <c r="F60" s="136" t="s">
        <v>9</v>
      </c>
      <c r="G60" s="137" t="s">
        <v>68</v>
      </c>
      <c r="H60" s="108" t="s">
        <v>7</v>
      </c>
      <c r="I60" s="133" t="s">
        <v>67</v>
      </c>
    </row>
    <row r="61" spans="3:9" ht="15">
      <c r="C61" s="245" t="s">
        <v>8</v>
      </c>
      <c r="D61" s="34" t="s">
        <v>10</v>
      </c>
      <c r="E61" s="35" t="s">
        <v>11</v>
      </c>
      <c r="F61" s="35" t="s">
        <v>12</v>
      </c>
      <c r="G61" s="138" t="s">
        <v>69</v>
      </c>
      <c r="H61" s="108" t="s">
        <v>7</v>
      </c>
      <c r="I61" s="133" t="s">
        <v>67</v>
      </c>
    </row>
    <row r="62" spans="3:9" ht="15">
      <c r="C62" s="140">
        <v>1730</v>
      </c>
      <c r="D62" s="108">
        <v>1</v>
      </c>
      <c r="E62" s="141">
        <f aca="true" t="shared" si="0" ref="E62:E70">G$39-C62</f>
        <v>-180</v>
      </c>
      <c r="F62" s="110">
        <f aca="true" t="shared" si="1" ref="F62:F70">32*(D62-(1/(10^(-E62/400)+1)))</f>
        <v>23.6194890412934</v>
      </c>
      <c r="G62" s="142">
        <f>ROUND(G58+F62,0)</f>
        <v>1833</v>
      </c>
      <c r="H62" s="108" t="s">
        <v>7</v>
      </c>
      <c r="I62" s="133" t="s">
        <v>67</v>
      </c>
    </row>
    <row r="63" spans="3:9" ht="15">
      <c r="C63" s="140">
        <v>1750</v>
      </c>
      <c r="D63" s="108">
        <v>1</v>
      </c>
      <c r="E63" s="141">
        <f t="shared" si="0"/>
        <v>-200</v>
      </c>
      <c r="F63" s="110">
        <f t="shared" si="1"/>
        <v>24.311901652734655</v>
      </c>
      <c r="G63" s="142">
        <f>ROUND(G62+F63,0)</f>
        <v>1857</v>
      </c>
      <c r="H63" s="108" t="s">
        <v>7</v>
      </c>
      <c r="I63" s="133" t="s">
        <v>67</v>
      </c>
    </row>
    <row r="64" spans="3:9" ht="15">
      <c r="C64" s="140">
        <v>1751</v>
      </c>
      <c r="D64" s="108">
        <v>1</v>
      </c>
      <c r="E64" s="141">
        <f t="shared" si="0"/>
        <v>-201</v>
      </c>
      <c r="F64" s="110">
        <f t="shared" si="1"/>
        <v>24.345474911652556</v>
      </c>
      <c r="G64" s="142">
        <f>ROUND(G63+F64,0)</f>
        <v>1881</v>
      </c>
      <c r="H64" s="108"/>
      <c r="I64" s="133" t="s">
        <v>67</v>
      </c>
    </row>
    <row r="65" spans="3:9" ht="15">
      <c r="C65" s="140">
        <v>1752</v>
      </c>
      <c r="D65" s="108">
        <v>0</v>
      </c>
      <c r="E65" s="141">
        <f t="shared" si="0"/>
        <v>-202</v>
      </c>
      <c r="F65" s="110">
        <f t="shared" si="1"/>
        <v>-7.621052482626048</v>
      </c>
      <c r="G65" s="142">
        <f>ROUND(G64+F65,0)</f>
        <v>1873</v>
      </c>
      <c r="H65" s="108"/>
      <c r="I65" s="133" t="s">
        <v>67</v>
      </c>
    </row>
    <row r="66" spans="3:9" ht="15">
      <c r="C66" s="140">
        <v>1753</v>
      </c>
      <c r="D66" s="108">
        <v>0</v>
      </c>
      <c r="E66" s="141">
        <f t="shared" si="0"/>
        <v>-203</v>
      </c>
      <c r="F66" s="110">
        <f t="shared" si="1"/>
        <v>-7.587680630231866</v>
      </c>
      <c r="G66" s="142">
        <f>ROUND(G65+F66,0)</f>
        <v>1865</v>
      </c>
      <c r="H66" s="108"/>
      <c r="I66" s="133" t="s">
        <v>67</v>
      </c>
    </row>
    <row r="67" spans="3:9" ht="15">
      <c r="C67" s="140">
        <v>1754</v>
      </c>
      <c r="D67" s="108">
        <v>1</v>
      </c>
      <c r="E67" s="141">
        <f t="shared" si="0"/>
        <v>-204</v>
      </c>
      <c r="F67" s="110">
        <f t="shared" si="1"/>
        <v>24.44559037263484</v>
      </c>
      <c r="G67" s="142">
        <f>ROUND(G66+F67,0)</f>
        <v>1889</v>
      </c>
      <c r="H67" s="108"/>
      <c r="I67" s="133" t="s">
        <v>67</v>
      </c>
    </row>
    <row r="68" spans="3:9" ht="15">
      <c r="C68" s="140">
        <v>1750</v>
      </c>
      <c r="D68" s="108">
        <v>1</v>
      </c>
      <c r="E68" s="141">
        <f t="shared" si="0"/>
        <v>-200</v>
      </c>
      <c r="F68" s="110">
        <f t="shared" si="1"/>
        <v>24.311901652734655</v>
      </c>
      <c r="G68" s="142">
        <f>ROUND(G63+F68,0)</f>
        <v>1881</v>
      </c>
      <c r="H68" s="108" t="s">
        <v>7</v>
      </c>
      <c r="I68" s="133" t="s">
        <v>67</v>
      </c>
    </row>
    <row r="69" spans="3:9" ht="15">
      <c r="C69" s="140">
        <v>1788</v>
      </c>
      <c r="D69" s="108">
        <v>1</v>
      </c>
      <c r="E69" s="141">
        <f t="shared" si="0"/>
        <v>-238</v>
      </c>
      <c r="F69" s="110">
        <f t="shared" si="1"/>
        <v>25.51636204888652</v>
      </c>
      <c r="G69" s="142">
        <f>ROUND(G68+F69,0)</f>
        <v>1907</v>
      </c>
      <c r="H69" s="108" t="s">
        <v>7</v>
      </c>
      <c r="I69" s="133" t="s">
        <v>67</v>
      </c>
    </row>
    <row r="70" spans="3:9" ht="15">
      <c r="C70" s="140">
        <v>1788</v>
      </c>
      <c r="D70" s="143">
        <v>1</v>
      </c>
      <c r="E70" s="141">
        <f t="shared" si="0"/>
        <v>-238</v>
      </c>
      <c r="F70" s="144">
        <f t="shared" si="1"/>
        <v>25.51636204888652</v>
      </c>
      <c r="G70" s="142">
        <f>ROUND(G69+F70,0)</f>
        <v>1933</v>
      </c>
      <c r="H70" s="108" t="s">
        <v>7</v>
      </c>
      <c r="I70" s="133" t="s">
        <v>67</v>
      </c>
    </row>
    <row r="71" spans="3:9" ht="15">
      <c r="C71" s="145" t="s">
        <v>9</v>
      </c>
      <c r="D71" s="146">
        <f>SUM(D62:D70)</f>
        <v>7</v>
      </c>
      <c r="E71" s="141"/>
      <c r="F71" s="110"/>
      <c r="G71" s="142"/>
      <c r="H71" s="108"/>
      <c r="I71" s="133" t="s">
        <v>67</v>
      </c>
    </row>
    <row r="72" spans="3:9" ht="15">
      <c r="C72" s="147"/>
      <c r="D72" s="108"/>
      <c r="E72" s="109" t="s">
        <v>13</v>
      </c>
      <c r="F72" s="110">
        <f>ROUND(SUM(F62:F70),0)</f>
        <v>157</v>
      </c>
      <c r="G72" s="148">
        <f>G70+F72</f>
        <v>2090</v>
      </c>
      <c r="H72" s="108" t="s">
        <v>7</v>
      </c>
      <c r="I72" s="133" t="s">
        <v>67</v>
      </c>
    </row>
    <row r="73" spans="3:9" ht="15">
      <c r="C73" s="147"/>
      <c r="D73" s="105"/>
      <c r="E73" s="106" t="s">
        <v>59</v>
      </c>
      <c r="F73" s="107">
        <f>IF(bonus_level=0,0,IF(F72&gt;bonus_level,F72-bonus_level,0))</f>
        <v>137</v>
      </c>
      <c r="G73" s="142"/>
      <c r="H73" s="108"/>
      <c r="I73" s="133" t="s">
        <v>67</v>
      </c>
    </row>
    <row r="74" spans="3:9" ht="15">
      <c r="C74" s="147"/>
      <c r="D74" s="108"/>
      <c r="E74" s="109" t="s">
        <v>60</v>
      </c>
      <c r="F74" s="110">
        <f>F72+F73</f>
        <v>294</v>
      </c>
      <c r="G74" s="142"/>
      <c r="H74" s="108"/>
      <c r="I74" s="133" t="s">
        <v>67</v>
      </c>
    </row>
    <row r="75" spans="3:9" ht="15">
      <c r="C75" s="147"/>
      <c r="D75" s="149"/>
      <c r="E75" s="141"/>
      <c r="F75" s="141"/>
      <c r="G75" s="142"/>
      <c r="H75" s="108" t="s">
        <v>7</v>
      </c>
      <c r="I75" s="133" t="s">
        <v>67</v>
      </c>
    </row>
    <row r="76" spans="3:9" ht="15">
      <c r="C76" s="147"/>
      <c r="D76" s="108"/>
      <c r="E76" s="150"/>
      <c r="F76" s="110" t="s">
        <v>14</v>
      </c>
      <c r="G76" s="148">
        <f>ROUND(G58+F74,0)</f>
        <v>2103</v>
      </c>
      <c r="H76" s="108" t="s">
        <v>6</v>
      </c>
      <c r="I76" s="131"/>
    </row>
    <row r="77" spans="3:9" ht="12">
      <c r="C77" s="151"/>
      <c r="D77" s="152"/>
      <c r="E77" s="152"/>
      <c r="F77" s="152"/>
      <c r="G77" s="153"/>
      <c r="H77" s="154"/>
      <c r="I77" s="155"/>
    </row>
  </sheetData>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M100"/>
  <sheetViews>
    <sheetView showGridLines="0" tabSelected="1" workbookViewId="0" topLeftCell="A1">
      <selection activeCell="I28" sqref="I28"/>
    </sheetView>
  </sheetViews>
  <sheetFormatPr defaultColWidth="9.00390625" defaultRowHeight="12.75"/>
  <cols>
    <col min="1" max="1" width="3.875" style="51" customWidth="1"/>
    <col min="2" max="2" width="8.375" style="51" customWidth="1"/>
    <col min="3" max="4" width="9.00390625" style="52" customWidth="1"/>
    <col min="5" max="5" width="12.375" style="52" customWidth="1"/>
    <col min="6" max="6" width="7.875" style="52" customWidth="1"/>
    <col min="7" max="7" width="9.125" style="52" bestFit="1" customWidth="1"/>
    <col min="8" max="9" width="9.00390625" style="52" customWidth="1"/>
    <col min="10" max="10" width="9.75390625" style="54" customWidth="1"/>
    <col min="11" max="11" width="14.50390625" style="52" customWidth="1"/>
    <col min="12" max="12" width="9.00390625" style="51" customWidth="1"/>
    <col min="13" max="13" width="8.00390625" style="52" customWidth="1"/>
    <col min="14" max="16384" width="9.00390625" style="51" customWidth="1"/>
  </cols>
  <sheetData>
    <row r="2" spans="1:3" ht="15">
      <c r="A2" s="53"/>
      <c r="C2" s="60" t="s">
        <v>15</v>
      </c>
    </row>
    <row r="3" spans="1:3" ht="15">
      <c r="A3" s="53"/>
      <c r="C3" s="60"/>
    </row>
    <row r="4" ht="12.75">
      <c r="C4" s="57" t="s">
        <v>39</v>
      </c>
    </row>
    <row r="5" ht="12.75">
      <c r="C5" s="53" t="s">
        <v>16</v>
      </c>
    </row>
    <row r="6" ht="12.75">
      <c r="C6" s="57" t="s">
        <v>40</v>
      </c>
    </row>
    <row r="7" ht="12.75">
      <c r="C7" s="57"/>
    </row>
    <row r="8" ht="12.75">
      <c r="C8" s="57" t="s">
        <v>41</v>
      </c>
    </row>
    <row r="9" ht="12.75">
      <c r="C9" s="57" t="s">
        <v>56</v>
      </c>
    </row>
    <row r="11" ht="12.75">
      <c r="C11" s="57" t="s">
        <v>180</v>
      </c>
    </row>
    <row r="13" ht="12.75">
      <c r="C13" s="57" t="s">
        <v>52</v>
      </c>
    </row>
    <row r="14" ht="12.75">
      <c r="C14" s="57" t="s">
        <v>53</v>
      </c>
    </row>
    <row r="15" ht="12.75">
      <c r="C15" s="57" t="s">
        <v>54</v>
      </c>
    </row>
    <row r="16" ht="12.75">
      <c r="C16" s="57"/>
    </row>
    <row r="17" ht="12.75">
      <c r="C17" s="57" t="s">
        <v>55</v>
      </c>
    </row>
    <row r="18" ht="12.75">
      <c r="C18" s="57"/>
    </row>
    <row r="19" spans="3:4" ht="12.75">
      <c r="C19" s="57"/>
      <c r="D19" s="111"/>
    </row>
    <row r="20" ht="12.75">
      <c r="C20" s="57"/>
    </row>
    <row r="21" spans="3:12" ht="12.75">
      <c r="C21" s="58" t="s">
        <v>158</v>
      </c>
      <c r="D21" s="55"/>
      <c r="E21" s="59"/>
      <c r="F21" s="59"/>
      <c r="G21" s="59"/>
      <c r="H21" s="59"/>
      <c r="I21" s="59"/>
      <c r="J21" s="100"/>
      <c r="K21" s="55"/>
      <c r="L21" s="56"/>
    </row>
    <row r="22" spans="3:13" ht="12.75">
      <c r="C22" s="83"/>
      <c r="D22" s="84" t="s">
        <v>51</v>
      </c>
      <c r="E22" s="85" t="s">
        <v>33</v>
      </c>
      <c r="F22" s="85"/>
      <c r="G22" s="85" t="s">
        <v>33</v>
      </c>
      <c r="H22" s="85" t="s">
        <v>37</v>
      </c>
      <c r="I22" s="84" t="s">
        <v>42</v>
      </c>
      <c r="J22" s="101"/>
      <c r="K22" s="86"/>
      <c r="L22" s="87"/>
      <c r="M22" s="88"/>
    </row>
    <row r="23" spans="3:13" ht="12.75">
      <c r="C23" s="89" t="s">
        <v>36</v>
      </c>
      <c r="D23" s="90" t="s">
        <v>17</v>
      </c>
      <c r="E23" s="91" t="s">
        <v>34</v>
      </c>
      <c r="F23" s="90" t="s">
        <v>9</v>
      </c>
      <c r="G23" s="91" t="s">
        <v>35</v>
      </c>
      <c r="H23" s="91" t="s">
        <v>8</v>
      </c>
      <c r="I23" s="90" t="s">
        <v>8</v>
      </c>
      <c r="J23" s="102" t="s">
        <v>18</v>
      </c>
      <c r="K23" s="90" t="s">
        <v>38</v>
      </c>
      <c r="L23" s="87"/>
      <c r="M23" s="88"/>
    </row>
    <row r="24" spans="3:13" ht="12.75">
      <c r="C24" s="92">
        <v>1</v>
      </c>
      <c r="D24" s="93">
        <v>1204</v>
      </c>
      <c r="E24" s="94">
        <f>D24</f>
        <v>1204</v>
      </c>
      <c r="F24" s="93" t="s">
        <v>0</v>
      </c>
      <c r="G24" s="94">
        <f>IF(F24="win",1,IF(F24="Lose",-1,0))</f>
        <v>1</v>
      </c>
      <c r="H24" s="300">
        <f aca="true" t="shared" si="0" ref="H24:H34">E24/C24+400*(G24)/C24</f>
        <v>1604</v>
      </c>
      <c r="I24" s="96"/>
      <c r="J24" s="103">
        <v>37117</v>
      </c>
      <c r="K24" s="99" t="s">
        <v>159</v>
      </c>
      <c r="L24" s="97"/>
      <c r="M24" s="88"/>
    </row>
    <row r="25" spans="3:13" ht="12.75">
      <c r="C25" s="92">
        <f>1+C24</f>
        <v>2</v>
      </c>
      <c r="D25" s="93">
        <v>1430</v>
      </c>
      <c r="E25" s="94">
        <f aca="true" t="shared" si="1" ref="E25:E34">D25+E24</f>
        <v>2634</v>
      </c>
      <c r="F25" s="93" t="s">
        <v>30</v>
      </c>
      <c r="G25" s="94">
        <f aca="true" t="shared" si="2" ref="G25:G34">G24+IF(F25="win",1,IF(F25="Lose",-1,0))</f>
        <v>0</v>
      </c>
      <c r="H25" s="300">
        <f t="shared" si="0"/>
        <v>1317</v>
      </c>
      <c r="I25" s="93"/>
      <c r="J25" s="103">
        <v>37124</v>
      </c>
      <c r="K25" s="99" t="s">
        <v>160</v>
      </c>
      <c r="L25" s="97"/>
      <c r="M25" s="88"/>
    </row>
    <row r="26" spans="3:13" ht="12.75">
      <c r="C26" s="262">
        <v>3</v>
      </c>
      <c r="D26" s="263">
        <v>851</v>
      </c>
      <c r="E26" s="264">
        <f t="shared" si="1"/>
        <v>3485</v>
      </c>
      <c r="F26" s="263" t="s">
        <v>0</v>
      </c>
      <c r="G26" s="264">
        <f t="shared" si="2"/>
        <v>1</v>
      </c>
      <c r="H26" s="301">
        <f t="shared" si="0"/>
        <v>1295</v>
      </c>
      <c r="I26" s="263">
        <v>1295</v>
      </c>
      <c r="J26" s="265">
        <v>37131</v>
      </c>
      <c r="K26" s="266" t="s">
        <v>161</v>
      </c>
      <c r="L26" s="267"/>
      <c r="M26" s="88"/>
    </row>
    <row r="27" spans="3:13" ht="12.75">
      <c r="C27" s="92">
        <v>4</v>
      </c>
      <c r="D27" s="93">
        <v>1307</v>
      </c>
      <c r="E27" s="94">
        <f t="shared" si="1"/>
        <v>4792</v>
      </c>
      <c r="F27" s="93" t="s">
        <v>0</v>
      </c>
      <c r="G27" s="94">
        <f t="shared" si="2"/>
        <v>2</v>
      </c>
      <c r="H27" s="300">
        <f t="shared" si="0"/>
        <v>1398</v>
      </c>
      <c r="I27" s="93"/>
      <c r="J27" s="103">
        <v>37138</v>
      </c>
      <c r="K27" s="99" t="s">
        <v>162</v>
      </c>
      <c r="L27" s="97"/>
      <c r="M27" s="88"/>
    </row>
    <row r="28" spans="3:13" ht="12.75">
      <c r="C28" s="92">
        <v>5</v>
      </c>
      <c r="D28" s="93">
        <v>1229</v>
      </c>
      <c r="E28" s="94">
        <f t="shared" si="1"/>
        <v>6021</v>
      </c>
      <c r="F28" s="93" t="s">
        <v>30</v>
      </c>
      <c r="G28" s="94">
        <f t="shared" si="2"/>
        <v>1</v>
      </c>
      <c r="H28" s="300">
        <f t="shared" si="0"/>
        <v>1284.2</v>
      </c>
      <c r="I28" s="93"/>
      <c r="J28" s="103">
        <v>37145</v>
      </c>
      <c r="K28" s="99" t="s">
        <v>163</v>
      </c>
      <c r="L28" s="97"/>
      <c r="M28" s="88"/>
    </row>
    <row r="29" spans="3:13" ht="12.75">
      <c r="C29" s="92">
        <v>6</v>
      </c>
      <c r="D29" s="93">
        <v>932</v>
      </c>
      <c r="E29" s="94">
        <f t="shared" si="1"/>
        <v>6953</v>
      </c>
      <c r="F29" s="93" t="s">
        <v>0</v>
      </c>
      <c r="G29" s="94">
        <f t="shared" si="2"/>
        <v>2</v>
      </c>
      <c r="H29" s="300">
        <f t="shared" si="0"/>
        <v>1292.1666666666665</v>
      </c>
      <c r="I29" s="93"/>
      <c r="J29" s="103">
        <v>37152</v>
      </c>
      <c r="K29" s="99" t="s">
        <v>164</v>
      </c>
      <c r="L29" s="97"/>
      <c r="M29" s="88"/>
    </row>
    <row r="30" spans="3:12" ht="12.75">
      <c r="C30" s="262">
        <v>7</v>
      </c>
      <c r="D30" s="263">
        <v>1558</v>
      </c>
      <c r="E30" s="264">
        <f t="shared" si="1"/>
        <v>8511</v>
      </c>
      <c r="F30" s="263" t="s">
        <v>30</v>
      </c>
      <c r="G30" s="264">
        <f t="shared" si="2"/>
        <v>1</v>
      </c>
      <c r="H30" s="301">
        <f t="shared" si="0"/>
        <v>1273</v>
      </c>
      <c r="I30" s="263">
        <v>1300</v>
      </c>
      <c r="J30" s="265">
        <v>37159</v>
      </c>
      <c r="K30" s="266" t="s">
        <v>165</v>
      </c>
      <c r="L30" s="267"/>
    </row>
    <row r="31" spans="3:12" ht="12.75">
      <c r="C31" s="92">
        <v>8</v>
      </c>
      <c r="D31" s="93">
        <v>971</v>
      </c>
      <c r="E31" s="94">
        <f t="shared" si="1"/>
        <v>9482</v>
      </c>
      <c r="F31" s="93" t="s">
        <v>30</v>
      </c>
      <c r="G31" s="94">
        <f t="shared" si="2"/>
        <v>0</v>
      </c>
      <c r="H31" s="300">
        <f t="shared" si="0"/>
        <v>1185.25</v>
      </c>
      <c r="I31" s="93"/>
      <c r="J31" s="103">
        <v>37166</v>
      </c>
      <c r="K31" s="99" t="s">
        <v>177</v>
      </c>
      <c r="L31" s="97"/>
    </row>
    <row r="32" spans="3:12" ht="12.75">
      <c r="C32" s="92">
        <v>9</v>
      </c>
      <c r="D32" s="93">
        <v>1558</v>
      </c>
      <c r="E32" s="94">
        <f t="shared" si="1"/>
        <v>11040</v>
      </c>
      <c r="F32" s="93"/>
      <c r="G32" s="94">
        <f t="shared" si="2"/>
        <v>0</v>
      </c>
      <c r="H32" s="300">
        <f t="shared" si="0"/>
        <v>1226.6666666666667</v>
      </c>
      <c r="I32" s="93"/>
      <c r="J32" s="103"/>
      <c r="K32" s="99"/>
      <c r="L32" s="97"/>
    </row>
    <row r="33" spans="3:12" ht="12.75">
      <c r="C33" s="92">
        <v>10</v>
      </c>
      <c r="D33" s="93">
        <v>1558</v>
      </c>
      <c r="E33" s="94">
        <f t="shared" si="1"/>
        <v>12598</v>
      </c>
      <c r="F33" s="93"/>
      <c r="G33" s="94">
        <f t="shared" si="2"/>
        <v>0</v>
      </c>
      <c r="H33" s="300">
        <f t="shared" si="0"/>
        <v>1259.8</v>
      </c>
      <c r="I33" s="93"/>
      <c r="J33" s="103"/>
      <c r="K33" s="99"/>
      <c r="L33" s="97"/>
    </row>
    <row r="34" spans="3:12" ht="12.75">
      <c r="C34" s="92">
        <v>11</v>
      </c>
      <c r="D34" s="93">
        <v>1558</v>
      </c>
      <c r="E34" s="94">
        <f t="shared" si="1"/>
        <v>14156</v>
      </c>
      <c r="F34" s="93"/>
      <c r="G34" s="94">
        <f t="shared" si="2"/>
        <v>0</v>
      </c>
      <c r="H34" s="300">
        <f t="shared" si="0"/>
        <v>1286.909090909091</v>
      </c>
      <c r="I34" s="93"/>
      <c r="J34" s="103"/>
      <c r="K34" s="99"/>
      <c r="L34" s="97"/>
    </row>
    <row r="35" spans="10:11" ht="12.75">
      <c r="J35" s="103"/>
      <c r="K35" s="99"/>
    </row>
    <row r="36" spans="10:11" ht="12.75">
      <c r="J36" s="103"/>
      <c r="K36" s="99"/>
    </row>
    <row r="37" spans="10:11" ht="12.75">
      <c r="J37" s="103"/>
      <c r="K37" s="99"/>
    </row>
    <row r="38" spans="3:12" ht="12.75">
      <c r="C38" s="268" t="s">
        <v>165</v>
      </c>
      <c r="D38" s="55"/>
      <c r="E38" s="59"/>
      <c r="F38" s="59"/>
      <c r="G38" s="59"/>
      <c r="H38" s="59"/>
      <c r="I38" s="59"/>
      <c r="J38" s="100"/>
      <c r="K38" s="55"/>
      <c r="L38" s="56"/>
    </row>
    <row r="39" spans="3:12" ht="12.75">
      <c r="C39" s="83"/>
      <c r="D39" s="84" t="s">
        <v>51</v>
      </c>
      <c r="E39" s="85" t="s">
        <v>33</v>
      </c>
      <c r="F39" s="85"/>
      <c r="G39" s="85" t="s">
        <v>33</v>
      </c>
      <c r="H39" s="85" t="s">
        <v>37</v>
      </c>
      <c r="I39" s="84" t="s">
        <v>42</v>
      </c>
      <c r="J39" s="101"/>
      <c r="K39" s="86"/>
      <c r="L39" s="87"/>
    </row>
    <row r="40" spans="3:12" ht="12.75">
      <c r="C40" s="89" t="s">
        <v>36</v>
      </c>
      <c r="D40" s="90" t="s">
        <v>17</v>
      </c>
      <c r="E40" s="91" t="s">
        <v>34</v>
      </c>
      <c r="F40" s="90" t="s">
        <v>9</v>
      </c>
      <c r="G40" s="91" t="s">
        <v>35</v>
      </c>
      <c r="H40" s="91" t="s">
        <v>8</v>
      </c>
      <c r="I40" s="90" t="s">
        <v>8</v>
      </c>
      <c r="J40" s="102" t="s">
        <v>18</v>
      </c>
      <c r="K40" s="90" t="s">
        <v>38</v>
      </c>
      <c r="L40" s="87"/>
    </row>
    <row r="41" spans="3:12" ht="12.75">
      <c r="C41" s="92">
        <v>1</v>
      </c>
      <c r="D41" s="93">
        <v>1204</v>
      </c>
      <c r="E41" s="94">
        <f>D41</f>
        <v>1204</v>
      </c>
      <c r="F41" s="93" t="s">
        <v>0</v>
      </c>
      <c r="G41" s="94">
        <f>IF(F41="win",1,IF(F41="Lose",-1,0))</f>
        <v>1</v>
      </c>
      <c r="H41" s="300">
        <f aca="true" t="shared" si="3" ref="H41:H48">E41/C41+400*(G41)/C41</f>
        <v>1604</v>
      </c>
      <c r="I41" s="93"/>
      <c r="J41" s="103">
        <v>37138</v>
      </c>
      <c r="K41" s="99" t="s">
        <v>166</v>
      </c>
      <c r="L41" s="97"/>
    </row>
    <row r="42" spans="3:12" ht="12.75">
      <c r="C42" s="92">
        <f>1+C41</f>
        <v>2</v>
      </c>
      <c r="D42" s="93">
        <v>1372</v>
      </c>
      <c r="E42" s="94">
        <f aca="true" t="shared" si="4" ref="E42:E48">D42+E41</f>
        <v>2576</v>
      </c>
      <c r="F42" s="93" t="s">
        <v>0</v>
      </c>
      <c r="G42" s="94">
        <f aca="true" t="shared" si="5" ref="G42:G48">G41+IF(F42="win",1,IF(F42="Lose",-1,0))</f>
        <v>2</v>
      </c>
      <c r="H42" s="300">
        <f t="shared" si="3"/>
        <v>1688</v>
      </c>
      <c r="I42" s="93"/>
      <c r="J42" s="103">
        <v>37145</v>
      </c>
      <c r="K42" s="99" t="s">
        <v>167</v>
      </c>
      <c r="L42" s="97"/>
    </row>
    <row r="43" spans="3:12" ht="12.75">
      <c r="C43" s="92">
        <f>1+C42</f>
        <v>3</v>
      </c>
      <c r="D43" s="93">
        <v>1229</v>
      </c>
      <c r="E43" s="94">
        <f t="shared" si="4"/>
        <v>3805</v>
      </c>
      <c r="F43" s="93" t="s">
        <v>31</v>
      </c>
      <c r="G43" s="94">
        <f t="shared" si="5"/>
        <v>2</v>
      </c>
      <c r="H43" s="300">
        <f t="shared" si="3"/>
        <v>1535</v>
      </c>
      <c r="I43" s="93"/>
      <c r="J43" s="103">
        <v>37152</v>
      </c>
      <c r="K43" s="99" t="s">
        <v>168</v>
      </c>
      <c r="L43" s="97"/>
    </row>
    <row r="44" spans="3:12" ht="12.75">
      <c r="C44" s="262">
        <v>4</v>
      </c>
      <c r="D44" s="263">
        <v>1230</v>
      </c>
      <c r="E44" s="264">
        <f t="shared" si="4"/>
        <v>5035</v>
      </c>
      <c r="F44" s="263" t="s">
        <v>0</v>
      </c>
      <c r="G44" s="264">
        <f t="shared" si="5"/>
        <v>3</v>
      </c>
      <c r="H44" s="301">
        <f t="shared" si="3"/>
        <v>1558.75</v>
      </c>
      <c r="I44" s="263"/>
      <c r="J44" s="265">
        <v>37159</v>
      </c>
      <c r="K44" s="266" t="s">
        <v>158</v>
      </c>
      <c r="L44" s="267"/>
    </row>
    <row r="45" spans="3:12" ht="12.75">
      <c r="C45" s="92">
        <v>5</v>
      </c>
      <c r="D45" s="93">
        <v>1400</v>
      </c>
      <c r="E45" s="94">
        <f t="shared" si="4"/>
        <v>6435</v>
      </c>
      <c r="F45" s="93" t="s">
        <v>0</v>
      </c>
      <c r="G45" s="94">
        <f t="shared" si="5"/>
        <v>4</v>
      </c>
      <c r="H45" s="300">
        <f t="shared" si="3"/>
        <v>1607</v>
      </c>
      <c r="I45" s="93"/>
      <c r="J45" s="103">
        <v>37166</v>
      </c>
      <c r="K45" s="99" t="s">
        <v>57</v>
      </c>
      <c r="L45" s="97"/>
    </row>
    <row r="46" spans="3:12" ht="12.75">
      <c r="C46" s="92">
        <v>6</v>
      </c>
      <c r="D46" s="93"/>
      <c r="E46" s="94">
        <f t="shared" si="4"/>
        <v>6435</v>
      </c>
      <c r="F46" s="93"/>
      <c r="G46" s="94">
        <f t="shared" si="5"/>
        <v>4</v>
      </c>
      <c r="H46" s="300">
        <f t="shared" si="3"/>
        <v>1339.1666666666667</v>
      </c>
      <c r="I46" s="93"/>
      <c r="J46" s="103"/>
      <c r="K46" s="99"/>
      <c r="L46" s="97"/>
    </row>
    <row r="47" spans="3:12" ht="12.75">
      <c r="C47" s="92">
        <v>7</v>
      </c>
      <c r="D47" s="93"/>
      <c r="E47" s="94">
        <f t="shared" si="4"/>
        <v>6435</v>
      </c>
      <c r="F47" s="93"/>
      <c r="G47" s="94">
        <f t="shared" si="5"/>
        <v>4</v>
      </c>
      <c r="H47" s="300">
        <f t="shared" si="3"/>
        <v>1147.857142857143</v>
      </c>
      <c r="I47" s="93"/>
      <c r="J47" s="103"/>
      <c r="K47" s="99"/>
      <c r="L47" s="97"/>
    </row>
    <row r="48" spans="3:12" ht="12.75">
      <c r="C48" s="92">
        <v>8</v>
      </c>
      <c r="D48" s="93"/>
      <c r="E48" s="94">
        <f t="shared" si="4"/>
        <v>6435</v>
      </c>
      <c r="F48" s="93"/>
      <c r="G48" s="94">
        <f t="shared" si="5"/>
        <v>4</v>
      </c>
      <c r="H48" s="300">
        <f t="shared" si="3"/>
        <v>1004.375</v>
      </c>
      <c r="I48" s="93"/>
      <c r="J48" s="103"/>
      <c r="K48" s="99"/>
      <c r="L48" s="97"/>
    </row>
    <row r="49" spans="3:12" ht="12.75">
      <c r="C49" s="92"/>
      <c r="D49" s="93"/>
      <c r="E49" s="94"/>
      <c r="F49" s="93"/>
      <c r="G49" s="94"/>
      <c r="H49" s="95"/>
      <c r="I49" s="93"/>
      <c r="J49" s="103"/>
      <c r="K49" s="99"/>
      <c r="L49" s="98"/>
    </row>
    <row r="50" spans="10:11" ht="12.75">
      <c r="J50" s="103"/>
      <c r="K50" s="99"/>
    </row>
    <row r="52" spans="3:12" ht="12.75">
      <c r="C52" s="268" t="s">
        <v>164</v>
      </c>
      <c r="D52" s="55"/>
      <c r="E52" s="59"/>
      <c r="F52" s="59"/>
      <c r="G52" s="59"/>
      <c r="H52" s="59"/>
      <c r="I52" s="59"/>
      <c r="J52" s="100"/>
      <c r="K52" s="55"/>
      <c r="L52" s="56"/>
    </row>
    <row r="53" spans="3:12" ht="12.75">
      <c r="C53" s="83"/>
      <c r="D53" s="84" t="s">
        <v>51</v>
      </c>
      <c r="E53" s="85" t="s">
        <v>33</v>
      </c>
      <c r="F53" s="85"/>
      <c r="G53" s="85" t="s">
        <v>33</v>
      </c>
      <c r="H53" s="85" t="s">
        <v>37</v>
      </c>
      <c r="I53" s="84" t="s">
        <v>42</v>
      </c>
      <c r="J53" s="101"/>
      <c r="K53" s="86"/>
      <c r="L53" s="87"/>
    </row>
    <row r="54" spans="3:12" ht="12.75">
      <c r="C54" s="89" t="s">
        <v>36</v>
      </c>
      <c r="D54" s="90" t="s">
        <v>17</v>
      </c>
      <c r="E54" s="91" t="s">
        <v>34</v>
      </c>
      <c r="F54" s="90" t="s">
        <v>9</v>
      </c>
      <c r="G54" s="91" t="s">
        <v>35</v>
      </c>
      <c r="H54" s="91" t="s">
        <v>8</v>
      </c>
      <c r="I54" s="90" t="s">
        <v>8</v>
      </c>
      <c r="J54" s="102" t="s">
        <v>18</v>
      </c>
      <c r="K54" s="90" t="s">
        <v>38</v>
      </c>
      <c r="L54" s="87"/>
    </row>
    <row r="55" spans="3:12" ht="12.75">
      <c r="C55" s="270">
        <v>1</v>
      </c>
      <c r="D55" s="271">
        <v>971</v>
      </c>
      <c r="E55" s="272">
        <f>D55</f>
        <v>971</v>
      </c>
      <c r="F55" s="271" t="s">
        <v>31</v>
      </c>
      <c r="G55" s="272">
        <f>IF(F55="win",1,IF(F55="Lose",-1,0))</f>
        <v>0</v>
      </c>
      <c r="H55" s="302">
        <f>E55/C55+400*(G55)/C55</f>
        <v>971</v>
      </c>
      <c r="I55" s="273"/>
      <c r="J55" s="274"/>
      <c r="K55" s="275"/>
      <c r="L55" s="276"/>
    </row>
    <row r="56" spans="3:12" ht="12.75">
      <c r="C56" s="270">
        <v>2</v>
      </c>
      <c r="D56" s="271">
        <v>971</v>
      </c>
      <c r="E56" s="272">
        <f>D56+E55</f>
        <v>1942</v>
      </c>
      <c r="F56" s="271" t="s">
        <v>31</v>
      </c>
      <c r="G56" s="272">
        <f>IF(F56="win",1,IF(F56="Lose",-1,0))</f>
        <v>0</v>
      </c>
      <c r="H56" s="302">
        <f>E56/C56+400*(G56)/C56</f>
        <v>971</v>
      </c>
      <c r="I56" s="273"/>
      <c r="J56" s="274"/>
      <c r="K56" s="275" t="s">
        <v>179</v>
      </c>
      <c r="L56" s="276"/>
    </row>
    <row r="57" spans="3:12" ht="12.75">
      <c r="C57" s="270">
        <v>3</v>
      </c>
      <c r="D57" s="271">
        <v>971</v>
      </c>
      <c r="E57" s="272">
        <f>D57+E56</f>
        <v>2913</v>
      </c>
      <c r="F57" s="271" t="s">
        <v>31</v>
      </c>
      <c r="G57" s="272">
        <f>IF(F57="win",1,IF(F57="Lose",-1,0))</f>
        <v>0</v>
      </c>
      <c r="H57" s="302">
        <f>E57/C57+400*(G57)/C57</f>
        <v>971</v>
      </c>
      <c r="I57" s="273"/>
      <c r="J57" s="274"/>
      <c r="K57" s="275"/>
      <c r="L57" s="276"/>
    </row>
    <row r="58" spans="3:12" ht="12.75">
      <c r="C58" s="277">
        <v>4</v>
      </c>
      <c r="D58" s="278">
        <v>971</v>
      </c>
      <c r="E58" s="279">
        <f>D58+E57</f>
        <v>3884</v>
      </c>
      <c r="F58" s="278" t="s">
        <v>31</v>
      </c>
      <c r="G58" s="279">
        <f>IF(F58="win",1,IF(F58="Lose",-1,0))</f>
        <v>0</v>
      </c>
      <c r="H58" s="303">
        <f>E58/C58+400*(G58)/C58</f>
        <v>971</v>
      </c>
      <c r="I58" s="280" t="s">
        <v>178</v>
      </c>
      <c r="J58" s="281"/>
      <c r="K58" s="282"/>
      <c r="L58" s="283"/>
    </row>
    <row r="59" spans="3:12" ht="12.75">
      <c r="C59" s="92">
        <v>5</v>
      </c>
      <c r="D59" s="93">
        <v>1124</v>
      </c>
      <c r="E59" s="94">
        <f aca="true" t="shared" si="6" ref="E59:E68">D59+E58</f>
        <v>5008</v>
      </c>
      <c r="F59" s="93" t="s">
        <v>0</v>
      </c>
      <c r="G59" s="94">
        <f>IF(F59="win",1,IF(F59="Lose",-1,0))</f>
        <v>1</v>
      </c>
      <c r="H59" s="300">
        <f aca="true" t="shared" si="7" ref="H59:H68">E59/C59+400*(G59)/C59</f>
        <v>1081.6</v>
      </c>
      <c r="I59" s="93"/>
      <c r="J59" s="103">
        <v>37138</v>
      </c>
      <c r="K59" s="99" t="s">
        <v>169</v>
      </c>
      <c r="L59" s="97"/>
    </row>
    <row r="60" spans="3:12" ht="12.75">
      <c r="C60" s="92">
        <v>6</v>
      </c>
      <c r="D60" s="93">
        <v>1357</v>
      </c>
      <c r="E60" s="94">
        <f t="shared" si="6"/>
        <v>6365</v>
      </c>
      <c r="F60" s="93" t="s">
        <v>30</v>
      </c>
      <c r="G60" s="94">
        <f aca="true" t="shared" si="8" ref="G60:G68">G59+IF(F60="win",1,IF(F60="Lose",-1,0))</f>
        <v>0</v>
      </c>
      <c r="H60" s="300">
        <f t="shared" si="7"/>
        <v>1060.8333333333333</v>
      </c>
      <c r="I60" s="93"/>
      <c r="J60" s="103">
        <v>37145</v>
      </c>
      <c r="K60" s="99" t="s">
        <v>170</v>
      </c>
      <c r="L60" s="97"/>
    </row>
    <row r="61" spans="3:12" ht="12.75">
      <c r="C61" s="92">
        <v>7</v>
      </c>
      <c r="D61" s="93">
        <v>1230</v>
      </c>
      <c r="E61" s="94">
        <f t="shared" si="6"/>
        <v>7595</v>
      </c>
      <c r="F61" s="93" t="s">
        <v>30</v>
      </c>
      <c r="G61" s="94">
        <f t="shared" si="8"/>
        <v>-1</v>
      </c>
      <c r="H61" s="300">
        <f t="shared" si="7"/>
        <v>1027.857142857143</v>
      </c>
      <c r="I61" s="93"/>
      <c r="J61" s="103">
        <v>37152</v>
      </c>
      <c r="K61" s="99" t="s">
        <v>158</v>
      </c>
      <c r="L61" s="97"/>
    </row>
    <row r="62" spans="3:12" ht="12.75">
      <c r="C62" s="262">
        <v>8</v>
      </c>
      <c r="D62" s="263">
        <v>918</v>
      </c>
      <c r="E62" s="264">
        <f t="shared" si="6"/>
        <v>8513</v>
      </c>
      <c r="F62" s="263" t="s">
        <v>30</v>
      </c>
      <c r="G62" s="264">
        <f t="shared" si="8"/>
        <v>-2</v>
      </c>
      <c r="H62" s="301">
        <f t="shared" si="7"/>
        <v>964.125</v>
      </c>
      <c r="I62" s="263"/>
      <c r="J62" s="265">
        <v>37159</v>
      </c>
      <c r="K62" s="266" t="s">
        <v>171</v>
      </c>
      <c r="L62" s="267"/>
    </row>
    <row r="63" spans="3:12" ht="12.75">
      <c r="C63" s="92">
        <v>9</v>
      </c>
      <c r="D63" s="93">
        <v>1295</v>
      </c>
      <c r="E63" s="94">
        <f t="shared" si="6"/>
        <v>9808</v>
      </c>
      <c r="F63" s="93" t="s">
        <v>0</v>
      </c>
      <c r="G63" s="94">
        <f t="shared" si="8"/>
        <v>-1</v>
      </c>
      <c r="H63" s="300">
        <f t="shared" si="7"/>
        <v>1045.3333333333335</v>
      </c>
      <c r="I63" s="93"/>
      <c r="J63" s="103">
        <v>37166</v>
      </c>
      <c r="K63" s="99" t="s">
        <v>158</v>
      </c>
      <c r="L63" s="97"/>
    </row>
    <row r="64" spans="3:12" ht="12.75">
      <c r="C64" s="92">
        <v>10</v>
      </c>
      <c r="D64" s="93"/>
      <c r="E64" s="94">
        <f t="shared" si="6"/>
        <v>9808</v>
      </c>
      <c r="F64" s="93"/>
      <c r="G64" s="94">
        <f t="shared" si="8"/>
        <v>-1</v>
      </c>
      <c r="H64" s="300">
        <f t="shared" si="7"/>
        <v>940.8</v>
      </c>
      <c r="I64" s="93"/>
      <c r="J64" s="103"/>
      <c r="K64" s="99"/>
      <c r="L64" s="97"/>
    </row>
    <row r="65" spans="3:12" ht="12.75">
      <c r="C65" s="92">
        <v>11</v>
      </c>
      <c r="D65" s="93"/>
      <c r="E65" s="94">
        <f t="shared" si="6"/>
        <v>9808</v>
      </c>
      <c r="F65" s="93"/>
      <c r="G65" s="94">
        <f t="shared" si="8"/>
        <v>-1</v>
      </c>
      <c r="H65" s="300">
        <f t="shared" si="7"/>
        <v>855.2727272727273</v>
      </c>
      <c r="I65" s="93"/>
      <c r="J65" s="103"/>
      <c r="K65" s="99"/>
      <c r="L65" s="97"/>
    </row>
    <row r="66" spans="3:12" ht="12.75">
      <c r="C66" s="92">
        <v>12</v>
      </c>
      <c r="D66" s="93"/>
      <c r="E66" s="94">
        <f t="shared" si="6"/>
        <v>9808</v>
      </c>
      <c r="F66" s="93"/>
      <c r="G66" s="94">
        <f t="shared" si="8"/>
        <v>-1</v>
      </c>
      <c r="H66" s="300">
        <f t="shared" si="7"/>
        <v>784</v>
      </c>
      <c r="I66" s="93"/>
      <c r="J66" s="103"/>
      <c r="K66" s="99"/>
      <c r="L66" s="97"/>
    </row>
    <row r="67" spans="3:12" ht="12.75">
      <c r="C67" s="92">
        <v>13</v>
      </c>
      <c r="D67" s="93"/>
      <c r="E67" s="94">
        <f t="shared" si="6"/>
        <v>9808</v>
      </c>
      <c r="F67" s="93"/>
      <c r="G67" s="94">
        <f t="shared" si="8"/>
        <v>-1</v>
      </c>
      <c r="H67" s="300">
        <f t="shared" si="7"/>
        <v>723.6923076923077</v>
      </c>
      <c r="I67" s="93"/>
      <c r="J67" s="103"/>
      <c r="K67" s="99"/>
      <c r="L67" s="97"/>
    </row>
    <row r="68" spans="3:12" ht="12.75">
      <c r="C68" s="92">
        <v>14</v>
      </c>
      <c r="D68" s="93"/>
      <c r="E68" s="94">
        <f t="shared" si="6"/>
        <v>9808</v>
      </c>
      <c r="F68" s="93"/>
      <c r="G68" s="94">
        <f t="shared" si="8"/>
        <v>-1</v>
      </c>
      <c r="H68" s="300">
        <f t="shared" si="7"/>
        <v>672</v>
      </c>
      <c r="I68" s="93"/>
      <c r="J68" s="103"/>
      <c r="K68" s="99"/>
      <c r="L68" s="97"/>
    </row>
    <row r="69" ht="12.75">
      <c r="J69" s="103"/>
    </row>
    <row r="72" spans="3:12" ht="12.75">
      <c r="C72" s="268" t="s">
        <v>171</v>
      </c>
      <c r="D72" s="55"/>
      <c r="E72" s="59"/>
      <c r="F72" s="59"/>
      <c r="G72" s="59"/>
      <c r="H72" s="59"/>
      <c r="I72" s="59"/>
      <c r="J72" s="100"/>
      <c r="K72" s="55"/>
      <c r="L72" s="56"/>
    </row>
    <row r="73" spans="3:12" ht="12.75">
      <c r="C73" s="83"/>
      <c r="D73" s="84" t="s">
        <v>51</v>
      </c>
      <c r="E73" s="85" t="s">
        <v>33</v>
      </c>
      <c r="F73" s="85"/>
      <c r="G73" s="85" t="s">
        <v>33</v>
      </c>
      <c r="H73" s="85" t="s">
        <v>37</v>
      </c>
      <c r="I73" s="84" t="s">
        <v>42</v>
      </c>
      <c r="J73" s="101"/>
      <c r="K73" s="86"/>
      <c r="L73" s="87"/>
    </row>
    <row r="74" spans="3:12" ht="12.75">
      <c r="C74" s="89" t="s">
        <v>36</v>
      </c>
      <c r="D74" s="90" t="s">
        <v>17</v>
      </c>
      <c r="E74" s="91" t="s">
        <v>34</v>
      </c>
      <c r="F74" s="90" t="s">
        <v>9</v>
      </c>
      <c r="G74" s="91" t="s">
        <v>35</v>
      </c>
      <c r="H74" s="91" t="s">
        <v>8</v>
      </c>
      <c r="I74" s="90" t="s">
        <v>8</v>
      </c>
      <c r="J74" s="102" t="s">
        <v>18</v>
      </c>
      <c r="K74" s="90" t="s">
        <v>38</v>
      </c>
      <c r="L74" s="87"/>
    </row>
    <row r="75" spans="3:12" ht="12.75">
      <c r="C75" s="290">
        <v>1</v>
      </c>
      <c r="D75" s="278">
        <v>704</v>
      </c>
      <c r="E75" s="279">
        <f>D75</f>
        <v>704</v>
      </c>
      <c r="F75" s="278" t="s">
        <v>0</v>
      </c>
      <c r="G75" s="279">
        <f>IF(F75="win",1,IF(F75="Lose",-1,0))</f>
        <v>1</v>
      </c>
      <c r="H75" s="303">
        <f aca="true" t="shared" si="9" ref="H75:H84">E75/C75+400*(G75)/C75</f>
        <v>1104</v>
      </c>
      <c r="I75" s="280" t="s">
        <v>176</v>
      </c>
      <c r="J75" s="291">
        <v>37131</v>
      </c>
      <c r="K75" s="292" t="s">
        <v>172</v>
      </c>
      <c r="L75" s="293"/>
    </row>
    <row r="76" spans="3:12" ht="12.75">
      <c r="C76" s="284">
        <f aca="true" t="shared" si="10" ref="C76:C84">1+C75</f>
        <v>2</v>
      </c>
      <c r="D76" s="285">
        <v>1229</v>
      </c>
      <c r="E76" s="286">
        <f aca="true" t="shared" si="11" ref="E76:E84">D76+E75</f>
        <v>1933</v>
      </c>
      <c r="F76" s="285" t="s">
        <v>30</v>
      </c>
      <c r="G76" s="286">
        <f aca="true" t="shared" si="12" ref="G76:G84">G75+IF(F76="win",1,IF(F76="Lose",-1,0))</f>
        <v>0</v>
      </c>
      <c r="H76" s="304">
        <f t="shared" si="9"/>
        <v>966.5</v>
      </c>
      <c r="I76" s="285"/>
      <c r="J76" s="287">
        <v>37138</v>
      </c>
      <c r="K76" s="288" t="s">
        <v>173</v>
      </c>
      <c r="L76" s="289"/>
    </row>
    <row r="77" spans="3:12" ht="12.75">
      <c r="C77" s="92">
        <f t="shared" si="10"/>
        <v>3</v>
      </c>
      <c r="D77" s="93">
        <v>1190</v>
      </c>
      <c r="E77" s="94">
        <f t="shared" si="11"/>
        <v>3123</v>
      </c>
      <c r="F77" s="93" t="s">
        <v>30</v>
      </c>
      <c r="G77" s="94">
        <f t="shared" si="12"/>
        <v>-1</v>
      </c>
      <c r="H77" s="300">
        <f t="shared" si="9"/>
        <v>907.6666666666666</v>
      </c>
      <c r="I77" s="93"/>
      <c r="J77" s="103">
        <v>37145</v>
      </c>
      <c r="K77" s="99" t="s">
        <v>174</v>
      </c>
      <c r="L77" s="97"/>
    </row>
    <row r="78" spans="3:12" ht="12.75">
      <c r="C78" s="92">
        <f t="shared" si="10"/>
        <v>4</v>
      </c>
      <c r="D78" s="93">
        <v>1193</v>
      </c>
      <c r="E78" s="94">
        <f t="shared" si="11"/>
        <v>4316</v>
      </c>
      <c r="F78" s="93" t="s">
        <v>30</v>
      </c>
      <c r="G78" s="94">
        <f t="shared" si="12"/>
        <v>-2</v>
      </c>
      <c r="H78" s="300">
        <f t="shared" si="9"/>
        <v>879</v>
      </c>
      <c r="I78" s="93"/>
      <c r="J78" s="103">
        <v>37152</v>
      </c>
      <c r="K78" s="99" t="s">
        <v>175</v>
      </c>
      <c r="L78" s="97"/>
    </row>
    <row r="79" spans="3:12" ht="12.75">
      <c r="C79" s="262">
        <f t="shared" si="10"/>
        <v>5</v>
      </c>
      <c r="D79" s="263">
        <v>932</v>
      </c>
      <c r="E79" s="264">
        <f t="shared" si="11"/>
        <v>5248</v>
      </c>
      <c r="F79" s="263" t="s">
        <v>0</v>
      </c>
      <c r="G79" s="264">
        <f t="shared" si="12"/>
        <v>-1</v>
      </c>
      <c r="H79" s="301">
        <f t="shared" si="9"/>
        <v>969.5999999999999</v>
      </c>
      <c r="I79" s="263"/>
      <c r="J79" s="265">
        <v>37159</v>
      </c>
      <c r="K79" s="266" t="s">
        <v>164</v>
      </c>
      <c r="L79" s="267"/>
    </row>
    <row r="80" spans="3:12" ht="12.75">
      <c r="C80" s="92">
        <f t="shared" si="10"/>
        <v>6</v>
      </c>
      <c r="D80" s="93">
        <v>1172</v>
      </c>
      <c r="E80" s="94">
        <f t="shared" si="11"/>
        <v>6420</v>
      </c>
      <c r="F80" s="93" t="s">
        <v>30</v>
      </c>
      <c r="G80" s="94">
        <f t="shared" si="12"/>
        <v>-2</v>
      </c>
      <c r="H80" s="300">
        <f t="shared" si="9"/>
        <v>936.6666666666666</v>
      </c>
      <c r="I80" s="93"/>
      <c r="J80" s="103">
        <v>37166</v>
      </c>
      <c r="K80" s="288" t="s">
        <v>173</v>
      </c>
      <c r="L80" s="97"/>
    </row>
    <row r="81" spans="3:12" ht="12.75">
      <c r="C81" s="92">
        <f t="shared" si="10"/>
        <v>7</v>
      </c>
      <c r="D81" s="93"/>
      <c r="E81" s="94">
        <f t="shared" si="11"/>
        <v>6420</v>
      </c>
      <c r="F81" s="93"/>
      <c r="G81" s="94">
        <f t="shared" si="12"/>
        <v>-2</v>
      </c>
      <c r="H81" s="300">
        <f t="shared" si="9"/>
        <v>802.8571428571428</v>
      </c>
      <c r="I81" s="93"/>
      <c r="J81" s="103"/>
      <c r="K81" s="99"/>
      <c r="L81" s="97"/>
    </row>
    <row r="82" spans="3:12" ht="12.75">
      <c r="C82" s="92">
        <f t="shared" si="10"/>
        <v>8</v>
      </c>
      <c r="D82" s="93"/>
      <c r="E82" s="94">
        <f t="shared" si="11"/>
        <v>6420</v>
      </c>
      <c r="F82" s="93"/>
      <c r="G82" s="94">
        <f t="shared" si="12"/>
        <v>-2</v>
      </c>
      <c r="H82" s="300">
        <f t="shared" si="9"/>
        <v>702.5</v>
      </c>
      <c r="I82" s="93"/>
      <c r="J82" s="103"/>
      <c r="K82" s="99"/>
      <c r="L82" s="97"/>
    </row>
    <row r="83" spans="3:12" ht="12.75">
      <c r="C83" s="92">
        <f t="shared" si="10"/>
        <v>9</v>
      </c>
      <c r="D83" s="93"/>
      <c r="E83" s="94">
        <f t="shared" si="11"/>
        <v>6420</v>
      </c>
      <c r="F83" s="93"/>
      <c r="G83" s="94">
        <f t="shared" si="12"/>
        <v>-2</v>
      </c>
      <c r="H83" s="300">
        <f t="shared" si="9"/>
        <v>624.4444444444445</v>
      </c>
      <c r="I83" s="93"/>
      <c r="J83" s="103"/>
      <c r="K83" s="99"/>
      <c r="L83" s="97"/>
    </row>
    <row r="84" spans="3:12" ht="12.75">
      <c r="C84" s="92">
        <f t="shared" si="10"/>
        <v>10</v>
      </c>
      <c r="D84" s="93"/>
      <c r="E84" s="94">
        <f t="shared" si="11"/>
        <v>6420</v>
      </c>
      <c r="F84" s="93"/>
      <c r="G84" s="94">
        <f t="shared" si="12"/>
        <v>-2</v>
      </c>
      <c r="H84" s="300">
        <f t="shared" si="9"/>
        <v>562</v>
      </c>
      <c r="I84" s="93"/>
      <c r="J84" s="103"/>
      <c r="K84" s="99"/>
      <c r="L84" s="97"/>
    </row>
    <row r="85" ht="12.75">
      <c r="J85" s="103"/>
    </row>
    <row r="86" ht="12.75">
      <c r="J86" s="103"/>
    </row>
    <row r="87" ht="12.75">
      <c r="J87" s="103"/>
    </row>
    <row r="88" spans="3:12" ht="12.75">
      <c r="C88" s="58" t="s">
        <v>181</v>
      </c>
      <c r="D88" s="55"/>
      <c r="E88" s="59"/>
      <c r="F88" s="59"/>
      <c r="G88" s="59"/>
      <c r="H88" s="59"/>
      <c r="I88" s="59"/>
      <c r="J88" s="100"/>
      <c r="K88" s="55"/>
      <c r="L88" s="56"/>
    </row>
    <row r="89" spans="3:12" ht="12.75">
      <c r="C89" s="83"/>
      <c r="D89" s="84" t="s">
        <v>51</v>
      </c>
      <c r="E89" s="85" t="s">
        <v>33</v>
      </c>
      <c r="F89" s="85"/>
      <c r="G89" s="85" t="s">
        <v>33</v>
      </c>
      <c r="H89" s="85" t="s">
        <v>37</v>
      </c>
      <c r="I89" s="84" t="s">
        <v>42</v>
      </c>
      <c r="J89" s="103"/>
      <c r="K89" s="86"/>
      <c r="L89" s="87"/>
    </row>
    <row r="90" spans="3:12" ht="12.75">
      <c r="C90" s="89" t="s">
        <v>36</v>
      </c>
      <c r="D90" s="90" t="s">
        <v>17</v>
      </c>
      <c r="E90" s="91" t="s">
        <v>34</v>
      </c>
      <c r="F90" s="90" t="s">
        <v>9</v>
      </c>
      <c r="G90" s="91" t="s">
        <v>35</v>
      </c>
      <c r="H90" s="91" t="s">
        <v>8</v>
      </c>
      <c r="I90" s="90" t="s">
        <v>8</v>
      </c>
      <c r="J90" s="102" t="s">
        <v>18</v>
      </c>
      <c r="K90" s="90" t="s">
        <v>38</v>
      </c>
      <c r="L90" s="87"/>
    </row>
    <row r="91" spans="3:12" ht="12.75">
      <c r="C91" s="92">
        <v>1</v>
      </c>
      <c r="D91" s="93"/>
      <c r="E91" s="94">
        <f>D91</f>
        <v>0</v>
      </c>
      <c r="F91" s="93"/>
      <c r="G91" s="94">
        <f>IF(F91="win",1,IF(F91="Lose",-1,0))</f>
        <v>0</v>
      </c>
      <c r="H91" s="300">
        <f aca="true" t="shared" si="13" ref="H91:H100">E91/C91+400*(G91)/C91</f>
        <v>0</v>
      </c>
      <c r="I91" s="96"/>
      <c r="J91" s="103">
        <v>37110</v>
      </c>
      <c r="K91" s="99"/>
      <c r="L91" s="97"/>
    </row>
    <row r="92" spans="3:12" ht="12.75">
      <c r="C92" s="92">
        <f>1+C91</f>
        <v>2</v>
      </c>
      <c r="D92" s="93"/>
      <c r="E92" s="94">
        <f aca="true" t="shared" si="14" ref="E92:E100">D92+E91</f>
        <v>0</v>
      </c>
      <c r="F92" s="93"/>
      <c r="G92" s="94">
        <f aca="true" t="shared" si="15" ref="G92:G100">G91+IF(F92="win",1,IF(F92="Lose",-1,0))</f>
        <v>0</v>
      </c>
      <c r="H92" s="300">
        <f t="shared" si="13"/>
        <v>0</v>
      </c>
      <c r="I92" s="93"/>
      <c r="J92" s="103">
        <v>37117</v>
      </c>
      <c r="K92" s="99"/>
      <c r="L92" s="97"/>
    </row>
    <row r="93" spans="3:12" ht="12.75">
      <c r="C93" s="92">
        <v>3</v>
      </c>
      <c r="D93" s="93"/>
      <c r="E93" s="94">
        <f t="shared" si="14"/>
        <v>0</v>
      </c>
      <c r="F93" s="93"/>
      <c r="G93" s="94">
        <f t="shared" si="15"/>
        <v>0</v>
      </c>
      <c r="H93" s="300">
        <f t="shared" si="13"/>
        <v>0</v>
      </c>
      <c r="I93" s="93"/>
      <c r="J93" s="103">
        <v>37124</v>
      </c>
      <c r="K93" s="99"/>
      <c r="L93" s="97"/>
    </row>
    <row r="94" spans="3:12" ht="12.75">
      <c r="C94" s="92">
        <v>4</v>
      </c>
      <c r="D94" s="93"/>
      <c r="E94" s="94">
        <f t="shared" si="14"/>
        <v>0</v>
      </c>
      <c r="F94" s="93"/>
      <c r="G94" s="94">
        <f t="shared" si="15"/>
        <v>0</v>
      </c>
      <c r="H94" s="300">
        <f t="shared" si="13"/>
        <v>0</v>
      </c>
      <c r="I94" s="93"/>
      <c r="J94" s="103">
        <v>37131</v>
      </c>
      <c r="K94" s="99"/>
      <c r="L94" s="97"/>
    </row>
    <row r="95" spans="3:12" ht="12.75">
      <c r="C95" s="92">
        <v>5</v>
      </c>
      <c r="D95" s="93"/>
      <c r="E95" s="94">
        <f t="shared" si="14"/>
        <v>0</v>
      </c>
      <c r="F95" s="93"/>
      <c r="G95" s="94">
        <f t="shared" si="15"/>
        <v>0</v>
      </c>
      <c r="H95" s="300">
        <f t="shared" si="13"/>
        <v>0</v>
      </c>
      <c r="I95" s="93"/>
      <c r="J95" s="103">
        <v>37138</v>
      </c>
      <c r="K95" s="99"/>
      <c r="L95" s="97"/>
    </row>
    <row r="96" spans="3:13" ht="12.75">
      <c r="C96" s="92">
        <v>6</v>
      </c>
      <c r="D96" s="93"/>
      <c r="E96" s="94">
        <f t="shared" si="14"/>
        <v>0</v>
      </c>
      <c r="F96" s="93"/>
      <c r="G96" s="94">
        <f t="shared" si="15"/>
        <v>0</v>
      </c>
      <c r="H96" s="300">
        <f t="shared" si="13"/>
        <v>0</v>
      </c>
      <c r="I96" s="93"/>
      <c r="J96" s="103">
        <v>37145</v>
      </c>
      <c r="K96" s="99"/>
      <c r="L96" s="97"/>
      <c r="M96" s="269"/>
    </row>
    <row r="97" spans="3:13" ht="12.75">
      <c r="C97" s="92">
        <v>7</v>
      </c>
      <c r="D97" s="93"/>
      <c r="E97" s="94">
        <f t="shared" si="14"/>
        <v>0</v>
      </c>
      <c r="F97" s="93"/>
      <c r="G97" s="94">
        <f t="shared" si="15"/>
        <v>0</v>
      </c>
      <c r="H97" s="300">
        <f t="shared" si="13"/>
        <v>0</v>
      </c>
      <c r="I97" s="93"/>
      <c r="J97" s="103">
        <v>37152</v>
      </c>
      <c r="K97" s="99"/>
      <c r="L97" s="97"/>
      <c r="M97" s="269"/>
    </row>
    <row r="98" spans="3:12" ht="12.75">
      <c r="C98" s="92">
        <v>8</v>
      </c>
      <c r="D98" s="93"/>
      <c r="E98" s="94">
        <f t="shared" si="14"/>
        <v>0</v>
      </c>
      <c r="F98" s="93"/>
      <c r="G98" s="94">
        <f t="shared" si="15"/>
        <v>0</v>
      </c>
      <c r="H98" s="300">
        <f t="shared" si="13"/>
        <v>0</v>
      </c>
      <c r="I98" s="93"/>
      <c r="J98" s="103">
        <v>37159</v>
      </c>
      <c r="K98" s="99"/>
      <c r="L98" s="97"/>
    </row>
    <row r="99" spans="3:12" ht="12.75">
      <c r="C99" s="92">
        <v>9</v>
      </c>
      <c r="D99" s="93"/>
      <c r="E99" s="94">
        <f t="shared" si="14"/>
        <v>0</v>
      </c>
      <c r="F99" s="93"/>
      <c r="G99" s="94">
        <f t="shared" si="15"/>
        <v>0</v>
      </c>
      <c r="H99" s="300">
        <f t="shared" si="13"/>
        <v>0</v>
      </c>
      <c r="I99" s="93"/>
      <c r="J99" s="103">
        <v>37160</v>
      </c>
      <c r="K99" s="99"/>
      <c r="L99" s="97"/>
    </row>
    <row r="100" spans="3:12" ht="12.75">
      <c r="C100" s="92">
        <v>10</v>
      </c>
      <c r="D100" s="93"/>
      <c r="E100" s="94">
        <f t="shared" si="14"/>
        <v>0</v>
      </c>
      <c r="F100" s="93"/>
      <c r="G100" s="94">
        <f t="shared" si="15"/>
        <v>0</v>
      </c>
      <c r="H100" s="300">
        <f t="shared" si="13"/>
        <v>0</v>
      </c>
      <c r="I100" s="93"/>
      <c r="J100" s="103">
        <v>37161</v>
      </c>
      <c r="K100" s="99"/>
      <c r="L100" s="97"/>
    </row>
  </sheetData>
  <printOptions/>
  <pageMargins left="0.75" right="0.75" top="1" bottom="1" header="0.5" footer="0.5"/>
  <pageSetup fitToHeight="1" fitToWidth="1" horizontalDpi="600" verticalDpi="600" orientation="portrait" scale="68"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M62"/>
  <sheetViews>
    <sheetView showGridLines="0" workbookViewId="0" topLeftCell="A1">
      <pane xSplit="1" ySplit="11" topLeftCell="B32" activePane="bottomRight" state="frozen"/>
      <selection pane="topLeft" activeCell="A1" sqref="A1"/>
      <selection pane="topRight" activeCell="B1" sqref="B1"/>
      <selection pane="bottomLeft" activeCell="A12" sqref="A12"/>
      <selection pane="bottomRight" activeCell="J50" sqref="J50"/>
    </sheetView>
  </sheetViews>
  <sheetFormatPr defaultColWidth="9.00390625" defaultRowHeight="12.75"/>
  <cols>
    <col min="1" max="1" width="15.50390625" style="15" customWidth="1"/>
    <col min="2" max="4" width="10.375" style="12" customWidth="1"/>
    <col min="5" max="5" width="4.375" style="12" customWidth="1"/>
    <col min="6" max="8" width="10.375" style="12" customWidth="1"/>
    <col min="9" max="9" width="5.875" style="12" customWidth="1"/>
    <col min="10" max="16384" width="9.00390625" style="12" customWidth="1"/>
  </cols>
  <sheetData>
    <row r="2" spans="2:6" ht="13.5">
      <c r="B2" s="36" t="s">
        <v>24</v>
      </c>
      <c r="E2"/>
      <c r="F2"/>
    </row>
    <row r="3" spans="1:6" ht="13.5">
      <c r="A3" s="10"/>
      <c r="B3" t="s">
        <v>25</v>
      </c>
      <c r="C3" s="11"/>
      <c r="D3"/>
      <c r="E3"/>
      <c r="F3"/>
    </row>
    <row r="4" spans="2:6" ht="13.5">
      <c r="B4"/>
      <c r="D4"/>
      <c r="E4"/>
      <c r="F4"/>
    </row>
    <row r="5" spans="2:5" ht="13.5">
      <c r="B5"/>
      <c r="C5" s="10" t="s">
        <v>2</v>
      </c>
      <c r="E5"/>
    </row>
    <row r="6" spans="2:5" ht="13.5">
      <c r="B6"/>
      <c r="C6" s="10" t="s">
        <v>3</v>
      </c>
      <c r="E6"/>
    </row>
    <row r="7" spans="2:5" ht="13.5">
      <c r="B7"/>
      <c r="C7" s="10" t="s">
        <v>4</v>
      </c>
      <c r="E7"/>
    </row>
    <row r="8" spans="1:5" ht="14.25" thickBot="1">
      <c r="A8" s="28"/>
      <c r="B8"/>
      <c r="C8" s="11"/>
      <c r="D8"/>
      <c r="E8"/>
    </row>
    <row r="9" spans="1:8" ht="13.5">
      <c r="A9" s="13"/>
      <c r="B9" s="42"/>
      <c r="C9" s="47" t="s">
        <v>26</v>
      </c>
      <c r="D9" s="43"/>
      <c r="E9"/>
      <c r="F9" s="42"/>
      <c r="G9" s="47" t="s">
        <v>26</v>
      </c>
      <c r="H9" s="43"/>
    </row>
    <row r="10" spans="1:8" ht="14.25" thickBot="1">
      <c r="A10" s="38" t="s">
        <v>8</v>
      </c>
      <c r="B10" s="44"/>
      <c r="C10" s="45" t="s">
        <v>27</v>
      </c>
      <c r="D10" s="46"/>
      <c r="E10" s="11"/>
      <c r="F10" s="44"/>
      <c r="G10" s="45" t="s">
        <v>28</v>
      </c>
      <c r="H10" s="46"/>
    </row>
    <row r="11" spans="1:12" ht="14.25" thickBot="1">
      <c r="A11" s="39" t="s">
        <v>29</v>
      </c>
      <c r="B11" s="40" t="s">
        <v>0</v>
      </c>
      <c r="C11" s="41" t="s">
        <v>30</v>
      </c>
      <c r="D11" s="40" t="s">
        <v>31</v>
      </c>
      <c r="F11" s="19" t="s">
        <v>0</v>
      </c>
      <c r="G11" s="37" t="s">
        <v>30</v>
      </c>
      <c r="H11" s="19" t="s">
        <v>31</v>
      </c>
      <c r="J11"/>
      <c r="K11"/>
      <c r="L11" s="14"/>
    </row>
    <row r="12" spans="1:13" ht="13.5">
      <c r="A12" s="15">
        <v>0</v>
      </c>
      <c r="B12" s="21">
        <f>32*(1-1/(10^($A12/400)+1))</f>
        <v>16</v>
      </c>
      <c r="C12" s="21">
        <f>32*(0-1/(10^($A12/400)+1))</f>
        <v>-16</v>
      </c>
      <c r="D12" s="21">
        <f>32*(0.5-1/(10^($A12/400)+1))</f>
        <v>0</v>
      </c>
      <c r="F12" s="21">
        <f>32*(1-1/(10^(-$A12/400)+1))</f>
        <v>16</v>
      </c>
      <c r="G12" s="21">
        <f>32*(0-1/(10^(-$A12/400)+1))</f>
        <v>-16</v>
      </c>
      <c r="H12" s="20">
        <f>32*(0.5-1/(10^(-$A12/400)+1))</f>
        <v>0</v>
      </c>
      <c r="I12" s="18"/>
      <c r="J12"/>
      <c r="K12"/>
      <c r="L12" s="11"/>
      <c r="M12" s="11"/>
    </row>
    <row r="13" spans="1:13" ht="13.5">
      <c r="A13" s="15">
        <v>10</v>
      </c>
      <c r="B13" s="16">
        <f aca="true" t="shared" si="0" ref="B13:B27">32*(1-(1/(10^($A13/400)+1)))</f>
        <v>16.460389893311955</v>
      </c>
      <c r="C13" s="16">
        <f aca="true" t="shared" si="1" ref="C13:C28">32*(0-1/(10^($A13/400)+1))</f>
        <v>-15.539610106688043</v>
      </c>
      <c r="D13" s="16">
        <f aca="true" t="shared" si="2" ref="D13:D28">32*(0.5-1/(10^($A13/400)+1))</f>
        <v>0.460389893311957</v>
      </c>
      <c r="E13" s="18"/>
      <c r="F13" s="16">
        <f aca="true" t="shared" si="3" ref="F13:F28">32*(1-1/(10^(-$A13/400)+1))</f>
        <v>15.539610106688041</v>
      </c>
      <c r="G13" s="16">
        <f aca="true" t="shared" si="4" ref="G13:G28">32*(0-1/(10^(-$A13/400)+1))</f>
        <v>-16.46038989331196</v>
      </c>
      <c r="H13" s="17">
        <f aca="true" t="shared" si="5" ref="H13:H28">32*(0.5-1/(10^(-$A13/400)+1))</f>
        <v>-0.4603898933119588</v>
      </c>
      <c r="I13" s="18"/>
      <c r="J13"/>
      <c r="K13"/>
      <c r="L13" s="11"/>
      <c r="M13" s="11"/>
    </row>
    <row r="14" spans="1:13" ht="13.5">
      <c r="A14" s="15">
        <v>20</v>
      </c>
      <c r="B14" s="16">
        <f t="shared" si="0"/>
        <v>16.9200180445526</v>
      </c>
      <c r="C14" s="16">
        <f t="shared" si="1"/>
        <v>-15.079981955447401</v>
      </c>
      <c r="D14" s="16">
        <f t="shared" si="2"/>
        <v>0.9200180445525987</v>
      </c>
      <c r="E14" s="18"/>
      <c r="F14" s="16">
        <f t="shared" si="3"/>
        <v>15.079981955447405</v>
      </c>
      <c r="G14" s="16">
        <f t="shared" si="4"/>
        <v>-16.920018044552595</v>
      </c>
      <c r="H14" s="17">
        <f t="shared" si="5"/>
        <v>-0.9200180445525952</v>
      </c>
      <c r="I14" s="18"/>
      <c r="J14"/>
      <c r="K14"/>
      <c r="L14" s="11"/>
      <c r="M14" s="11"/>
    </row>
    <row r="15" spans="1:13" ht="13.5">
      <c r="A15" s="15">
        <v>30</v>
      </c>
      <c r="B15" s="16">
        <f t="shared" si="0"/>
        <v>17.378127744710778</v>
      </c>
      <c r="C15" s="16">
        <f t="shared" si="1"/>
        <v>-14.621872255289222</v>
      </c>
      <c r="D15" s="16">
        <f t="shared" si="2"/>
        <v>1.3781277447107776</v>
      </c>
      <c r="E15" s="18"/>
      <c r="F15" s="16">
        <f t="shared" si="3"/>
        <v>14.621872255289219</v>
      </c>
      <c r="G15" s="16">
        <f t="shared" si="4"/>
        <v>-17.37812774471078</v>
      </c>
      <c r="H15" s="17">
        <f t="shared" si="5"/>
        <v>-1.3781277447107811</v>
      </c>
      <c r="I15" s="18"/>
      <c r="J15"/>
      <c r="K15"/>
      <c r="L15" s="11"/>
      <c r="M15" s="11"/>
    </row>
    <row r="16" spans="1:13" ht="13.5">
      <c r="A16" s="15">
        <v>40</v>
      </c>
      <c r="B16" s="16">
        <f t="shared" si="0"/>
        <v>17.83397228039337</v>
      </c>
      <c r="C16" s="16">
        <f t="shared" si="1"/>
        <v>-14.166027719606632</v>
      </c>
      <c r="D16" s="16">
        <f t="shared" si="2"/>
        <v>1.8339722803933682</v>
      </c>
      <c r="E16" s="18"/>
      <c r="F16" s="16">
        <f t="shared" si="3"/>
        <v>14.166027719606632</v>
      </c>
      <c r="G16" s="16">
        <f t="shared" si="4"/>
        <v>-17.83397228039337</v>
      </c>
      <c r="H16" s="17">
        <f t="shared" si="5"/>
        <v>-1.8339722803933682</v>
      </c>
      <c r="I16" s="18"/>
      <c r="J16"/>
      <c r="K16"/>
      <c r="L16" s="11"/>
      <c r="M16" s="11"/>
    </row>
    <row r="17" spans="1:13" ht="13.5">
      <c r="A17" s="15">
        <v>50</v>
      </c>
      <c r="B17" s="16">
        <f t="shared" si="0"/>
        <v>18.286819757068205</v>
      </c>
      <c r="C17" s="16">
        <f t="shared" si="1"/>
        <v>-13.713180242931795</v>
      </c>
      <c r="D17" s="16">
        <f t="shared" si="2"/>
        <v>2.286819757068205</v>
      </c>
      <c r="E17" s="18"/>
      <c r="F17" s="16">
        <f t="shared" si="3"/>
        <v>13.713180242931795</v>
      </c>
      <c r="G17" s="16">
        <f t="shared" si="4"/>
        <v>-18.286819757068205</v>
      </c>
      <c r="H17" s="17">
        <f t="shared" si="5"/>
        <v>-2.286819757068205</v>
      </c>
      <c r="I17" s="18"/>
      <c r="J17"/>
      <c r="K17"/>
      <c r="L17" s="11"/>
      <c r="M17" s="11"/>
    </row>
    <row r="18" spans="1:13" ht="13.5">
      <c r="A18" s="15">
        <v>60</v>
      </c>
      <c r="B18" s="16">
        <f t="shared" si="0"/>
        <v>18.735957717497904</v>
      </c>
      <c r="C18" s="16">
        <f t="shared" si="1"/>
        <v>-13.264042282502096</v>
      </c>
      <c r="D18" s="16">
        <f t="shared" si="2"/>
        <v>2.7359577174979037</v>
      </c>
      <c r="E18" s="18"/>
      <c r="F18" s="16">
        <f t="shared" si="3"/>
        <v>13.264042282502096</v>
      </c>
      <c r="G18" s="16">
        <f t="shared" si="4"/>
        <v>-18.735957717497904</v>
      </c>
      <c r="H18" s="17">
        <f t="shared" si="5"/>
        <v>-2.7359577174979037</v>
      </c>
      <c r="I18" s="18"/>
      <c r="J18"/>
      <c r="K18"/>
      <c r="L18" s="11"/>
      <c r="M18" s="11"/>
    </row>
    <row r="19" spans="1:13" ht="13.5">
      <c r="A19" s="15">
        <v>70</v>
      </c>
      <c r="B19" s="16">
        <f t="shared" si="0"/>
        <v>19.18069749469622</v>
      </c>
      <c r="C19" s="16">
        <f t="shared" si="1"/>
        <v>-12.819302505303781</v>
      </c>
      <c r="D19" s="16">
        <f t="shared" si="2"/>
        <v>3.1806974946962185</v>
      </c>
      <c r="E19" s="18"/>
      <c r="F19" s="16">
        <f t="shared" si="3"/>
        <v>12.819302505303781</v>
      </c>
      <c r="G19" s="16">
        <f t="shared" si="4"/>
        <v>-19.18069749469622</v>
      </c>
      <c r="H19" s="17">
        <f t="shared" si="5"/>
        <v>-3.1806974946962185</v>
      </c>
      <c r="J19"/>
      <c r="K19"/>
      <c r="L19" s="11"/>
      <c r="M19" s="11"/>
    </row>
    <row r="20" spans="1:13" ht="13.5">
      <c r="A20" s="15">
        <v>80</v>
      </c>
      <c r="B20" s="16">
        <f t="shared" si="0"/>
        <v>19.62037824490058</v>
      </c>
      <c r="C20" s="16">
        <f t="shared" si="1"/>
        <v>-12.379621755099421</v>
      </c>
      <c r="D20" s="16">
        <f t="shared" si="2"/>
        <v>3.6203782449005786</v>
      </c>
      <c r="E20" s="18"/>
      <c r="F20" s="16">
        <f t="shared" si="3"/>
        <v>12.379621755099421</v>
      </c>
      <c r="G20" s="16">
        <f t="shared" si="4"/>
        <v>-19.62037824490058</v>
      </c>
      <c r="H20" s="17">
        <f t="shared" si="5"/>
        <v>-3.6203782449005786</v>
      </c>
      <c r="J20"/>
      <c r="K20"/>
      <c r="L20" s="11"/>
      <c r="M20" s="11"/>
    </row>
    <row r="21" spans="1:8" ht="13.5">
      <c r="A21" s="15">
        <v>90</v>
      </c>
      <c r="B21" s="16">
        <f t="shared" si="0"/>
        <v>20.05437061333543</v>
      </c>
      <c r="C21" s="16">
        <f t="shared" si="1"/>
        <v>-11.945629386664573</v>
      </c>
      <c r="D21" s="16">
        <f t="shared" si="2"/>
        <v>4.054370613335427</v>
      </c>
      <c r="E21" s="18"/>
      <c r="F21" s="16">
        <f t="shared" si="3"/>
        <v>11.945629386664574</v>
      </c>
      <c r="G21" s="16">
        <f t="shared" si="4"/>
        <v>-20.054370613335426</v>
      </c>
      <c r="H21" s="17">
        <f t="shared" si="5"/>
        <v>-4.054370613335426</v>
      </c>
    </row>
    <row r="22" spans="1:8" ht="13.5">
      <c r="A22" s="22">
        <v>100</v>
      </c>
      <c r="B22" s="23">
        <f t="shared" si="0"/>
        <v>20.482079993692324</v>
      </c>
      <c r="C22" s="23">
        <f t="shared" si="1"/>
        <v>-11.517920006307676</v>
      </c>
      <c r="D22" s="23">
        <f t="shared" si="2"/>
        <v>4.482079993692324</v>
      </c>
      <c r="E22" s="24"/>
      <c r="F22" s="23">
        <f t="shared" si="3"/>
        <v>11.517920006307676</v>
      </c>
      <c r="G22" s="23">
        <f t="shared" si="4"/>
        <v>-20.482079993692324</v>
      </c>
      <c r="H22" s="25">
        <f t="shared" si="5"/>
        <v>-4.482079993692324</v>
      </c>
    </row>
    <row r="23" spans="1:8" ht="13.5">
      <c r="A23" s="15">
        <v>110</v>
      </c>
      <c r="B23" s="16">
        <f t="shared" si="0"/>
        <v>20.902949351003834</v>
      </c>
      <c r="C23" s="16">
        <f t="shared" si="1"/>
        <v>-11.097050648996168</v>
      </c>
      <c r="D23" s="16">
        <f t="shared" si="2"/>
        <v>4.902949351003832</v>
      </c>
      <c r="E23" s="18"/>
      <c r="F23" s="16">
        <f t="shared" si="3"/>
        <v>11.097050648996166</v>
      </c>
      <c r="G23" s="16">
        <f t="shared" si="4"/>
        <v>-20.902949351003834</v>
      </c>
      <c r="H23" s="17">
        <f t="shared" si="5"/>
        <v>-4.9029493510038336</v>
      </c>
    </row>
    <row r="24" spans="1:8" ht="13.5">
      <c r="A24" s="15">
        <v>120</v>
      </c>
      <c r="B24" s="16">
        <f t="shared" si="0"/>
        <v>21.316461586659905</v>
      </c>
      <c r="C24" s="16">
        <f t="shared" si="1"/>
        <v>-10.683538413340093</v>
      </c>
      <c r="D24" s="16">
        <f t="shared" si="2"/>
        <v>5.316461586659907</v>
      </c>
      <c r="E24" s="18"/>
      <c r="F24" s="16">
        <f t="shared" si="3"/>
        <v>10.683538413340091</v>
      </c>
      <c r="G24" s="16">
        <f t="shared" si="4"/>
        <v>-21.31646158665991</v>
      </c>
      <c r="H24" s="17">
        <f t="shared" si="5"/>
        <v>-5.3164615866599085</v>
      </c>
    </row>
    <row r="25" spans="1:8" ht="13.5">
      <c r="A25" s="15">
        <v>130</v>
      </c>
      <c r="B25" s="16">
        <f t="shared" si="0"/>
        <v>21.722141433432213</v>
      </c>
      <c r="C25" s="16">
        <f t="shared" si="1"/>
        <v>-10.277858566567788</v>
      </c>
      <c r="D25" s="16">
        <f t="shared" si="2"/>
        <v>5.722141433432212</v>
      </c>
      <c r="E25" s="18"/>
      <c r="F25" s="16">
        <f t="shared" si="3"/>
        <v>10.277858566567787</v>
      </c>
      <c r="G25" s="16">
        <f t="shared" si="4"/>
        <v>-21.722141433432213</v>
      </c>
      <c r="H25" s="17">
        <f t="shared" si="5"/>
        <v>-5.722141433432213</v>
      </c>
    </row>
    <row r="26" spans="1:8" ht="13.5">
      <c r="A26" s="15">
        <v>140</v>
      </c>
      <c r="B26" s="16">
        <f t="shared" si="0"/>
        <v>22.119556877272416</v>
      </c>
      <c r="C26" s="16">
        <f t="shared" si="1"/>
        <v>-9.880443122727584</v>
      </c>
      <c r="D26" s="16">
        <f t="shared" si="2"/>
        <v>6.119556877272416</v>
      </c>
      <c r="E26" s="18"/>
      <c r="F26" s="16">
        <f t="shared" si="3"/>
        <v>9.880443122727584</v>
      </c>
      <c r="G26" s="16">
        <f t="shared" si="4"/>
        <v>-22.119556877272416</v>
      </c>
      <c r="H26" s="17">
        <f t="shared" si="5"/>
        <v>-6.119556877272416</v>
      </c>
    </row>
    <row r="27" spans="1:8" ht="13.5">
      <c r="A27" s="15">
        <v>150</v>
      </c>
      <c r="B27" s="16">
        <f t="shared" si="0"/>
        <v>22.50832011109852</v>
      </c>
      <c r="C27" s="16">
        <f t="shared" si="1"/>
        <v>-9.491679888901482</v>
      </c>
      <c r="D27" s="16">
        <f t="shared" si="2"/>
        <v>6.508320111098518</v>
      </c>
      <c r="E27" s="18"/>
      <c r="F27" s="16">
        <f t="shared" si="3"/>
        <v>9.491679888901484</v>
      </c>
      <c r="G27" s="16">
        <f t="shared" si="4"/>
        <v>-22.508320111098516</v>
      </c>
      <c r="H27" s="17">
        <f t="shared" si="5"/>
        <v>-6.5083201110985165</v>
      </c>
    </row>
    <row r="28" spans="1:8" ht="13.5">
      <c r="A28" s="15">
        <v>160</v>
      </c>
      <c r="B28" s="16">
        <f aca="true" t="shared" si="6" ref="B28:B43">32*(1-(1/(10^($A28/400)+1)))</f>
        <v>22.888088033574356</v>
      </c>
      <c r="C28" s="16">
        <f t="shared" si="1"/>
        <v>-9.111911966425644</v>
      </c>
      <c r="D28" s="16">
        <f t="shared" si="2"/>
        <v>6.8880880335743555</v>
      </c>
      <c r="E28" s="18"/>
      <c r="F28" s="16">
        <f t="shared" si="3"/>
        <v>9.111911966425641</v>
      </c>
      <c r="G28" s="16">
        <f t="shared" si="4"/>
        <v>-22.88808803357436</v>
      </c>
      <c r="H28" s="17">
        <f t="shared" si="5"/>
        <v>-6.888088033574359</v>
      </c>
    </row>
    <row r="29" spans="1:8" ht="13.5">
      <c r="A29" s="15">
        <v>170</v>
      </c>
      <c r="B29" s="16">
        <f t="shared" si="6"/>
        <v>23.258562312855396</v>
      </c>
      <c r="C29" s="16">
        <f aca="true" t="shared" si="7" ref="C29:C44">32*(0-1/(10^($A29/400)+1))</f>
        <v>-8.741437687144604</v>
      </c>
      <c r="D29" s="16">
        <f aca="true" t="shared" si="8" ref="D29:D44">32*(0.5-1/(10^($A29/400)+1))</f>
        <v>7.258562312855396</v>
      </c>
      <c r="E29" s="18"/>
      <c r="F29" s="16">
        <f aca="true" t="shared" si="9" ref="F29:F44">32*(1-1/(10^(-$A29/400)+1))</f>
        <v>8.741437687144607</v>
      </c>
      <c r="G29" s="16">
        <f aca="true" t="shared" si="10" ref="G29:G44">32*(0-1/(10^(-$A29/400)+1))</f>
        <v>-23.258562312855393</v>
      </c>
      <c r="H29" s="17">
        <f aca="true" t="shared" si="11" ref="H29:H44">32*(0.5-1/(10^(-$A29/400)+1))</f>
        <v>-7.258562312855393</v>
      </c>
    </row>
    <row r="30" spans="1:8" ht="13.5">
      <c r="A30" s="15">
        <v>180</v>
      </c>
      <c r="B30" s="16">
        <f t="shared" si="6"/>
        <v>23.6194890412934</v>
      </c>
      <c r="C30" s="16">
        <f t="shared" si="7"/>
        <v>-8.380510958706603</v>
      </c>
      <c r="D30" s="16">
        <f t="shared" si="8"/>
        <v>7.619489041293397</v>
      </c>
      <c r="E30" s="18"/>
      <c r="F30" s="16">
        <f t="shared" si="9"/>
        <v>8.380510958706601</v>
      </c>
      <c r="G30" s="16">
        <f t="shared" si="10"/>
        <v>-23.6194890412934</v>
      </c>
      <c r="H30" s="17">
        <f t="shared" si="11"/>
        <v>-7.619489041293399</v>
      </c>
    </row>
    <row r="31" spans="1:8" ht="13.5">
      <c r="A31" s="15">
        <v>190</v>
      </c>
      <c r="B31" s="16">
        <f t="shared" si="6"/>
        <v>23.97065801208114</v>
      </c>
      <c r="C31" s="16">
        <f t="shared" si="7"/>
        <v>-8.029341987918858</v>
      </c>
      <c r="D31" s="16">
        <f t="shared" si="8"/>
        <v>7.970658012081142</v>
      </c>
      <c r="E31" s="18"/>
      <c r="F31" s="16">
        <f t="shared" si="9"/>
        <v>8.029341987918858</v>
      </c>
      <c r="G31" s="16">
        <f t="shared" si="10"/>
        <v>-23.97065801208114</v>
      </c>
      <c r="H31" s="17">
        <f t="shared" si="11"/>
        <v>-7.970658012081142</v>
      </c>
    </row>
    <row r="32" spans="1:8" ht="13.5">
      <c r="A32" s="22">
        <v>200</v>
      </c>
      <c r="B32" s="23">
        <f t="shared" si="6"/>
        <v>24.311901652734655</v>
      </c>
      <c r="C32" s="23">
        <f t="shared" si="7"/>
        <v>-7.688098347265347</v>
      </c>
      <c r="D32" s="23">
        <f t="shared" si="8"/>
        <v>8.311901652734653</v>
      </c>
      <c r="E32" s="24"/>
      <c r="F32" s="23">
        <f t="shared" si="9"/>
        <v>7.688098347265349</v>
      </c>
      <c r="G32" s="23">
        <f t="shared" si="10"/>
        <v>-24.31190165273465</v>
      </c>
      <c r="H32" s="25">
        <f t="shared" si="11"/>
        <v>-8.311901652734651</v>
      </c>
    </row>
    <row r="33" spans="1:8" ht="13.5">
      <c r="A33" s="15">
        <v>210</v>
      </c>
      <c r="B33" s="16">
        <f t="shared" si="6"/>
        <v>24.643093653151425</v>
      </c>
      <c r="C33" s="16">
        <f t="shared" si="7"/>
        <v>-7.356906346848575</v>
      </c>
      <c r="D33" s="16">
        <f t="shared" si="8"/>
        <v>8.643093653151425</v>
      </c>
      <c r="E33" s="18"/>
      <c r="F33" s="16">
        <f t="shared" si="9"/>
        <v>7.356906346848575</v>
      </c>
      <c r="G33" s="16">
        <f t="shared" si="10"/>
        <v>-24.643093653151425</v>
      </c>
      <c r="H33" s="17">
        <f t="shared" si="11"/>
        <v>-8.643093653151425</v>
      </c>
    </row>
    <row r="34" spans="1:8" ht="13.5">
      <c r="A34" s="15">
        <v>220</v>
      </c>
      <c r="B34" s="16">
        <f t="shared" si="6"/>
        <v>24.96414732778107</v>
      </c>
      <c r="C34" s="16">
        <f t="shared" si="7"/>
        <v>-7.035852672218928</v>
      </c>
      <c r="D34" s="16">
        <f t="shared" si="8"/>
        <v>8.964147327781072</v>
      </c>
      <c r="E34" s="18"/>
      <c r="F34" s="16">
        <f t="shared" si="9"/>
        <v>7.03585267221893</v>
      </c>
      <c r="G34" s="16">
        <f t="shared" si="10"/>
        <v>-24.96414732778107</v>
      </c>
      <c r="H34" s="17">
        <f t="shared" si="11"/>
        <v>-8.96414732778107</v>
      </c>
    </row>
    <row r="35" spans="1:8" ht="13.5">
      <c r="A35" s="15">
        <v>230</v>
      </c>
      <c r="B35" s="16">
        <f t="shared" si="6"/>
        <v>25.27501375226018</v>
      </c>
      <c r="C35" s="16">
        <f t="shared" si="7"/>
        <v>-6.724986247739819</v>
      </c>
      <c r="D35" s="16">
        <f t="shared" si="8"/>
        <v>9.27501375226018</v>
      </c>
      <c r="E35" s="18"/>
      <c r="F35" s="16">
        <f t="shared" si="9"/>
        <v>6.724986247739821</v>
      </c>
      <c r="G35" s="16">
        <f t="shared" si="10"/>
        <v>-25.27501375226018</v>
      </c>
      <c r="H35" s="17">
        <f t="shared" si="11"/>
        <v>-9.275013752260179</v>
      </c>
    </row>
    <row r="36" spans="1:8" ht="13.5">
      <c r="A36" s="15">
        <v>240</v>
      </c>
      <c r="B36" s="16">
        <f t="shared" si="6"/>
        <v>25.575679714780744</v>
      </c>
      <c r="C36" s="16">
        <f t="shared" si="7"/>
        <v>-6.424320285219256</v>
      </c>
      <c r="D36" s="16">
        <f t="shared" si="8"/>
        <v>9.575679714780744</v>
      </c>
      <c r="E36" s="18"/>
      <c r="F36" s="16">
        <f t="shared" si="9"/>
        <v>6.424320285219256</v>
      </c>
      <c r="G36" s="16">
        <f t="shared" si="10"/>
        <v>-25.575679714780744</v>
      </c>
      <c r="H36" s="17">
        <f t="shared" si="11"/>
        <v>-9.575679714780744</v>
      </c>
    </row>
    <row r="37" spans="1:8" ht="13.5">
      <c r="A37" s="15">
        <v>250</v>
      </c>
      <c r="B37" s="16">
        <f t="shared" si="6"/>
        <v>25.866165521582676</v>
      </c>
      <c r="C37" s="16">
        <f t="shared" si="7"/>
        <v>-6.133834478417325</v>
      </c>
      <c r="D37" s="16">
        <f t="shared" si="8"/>
        <v>9.866165521582676</v>
      </c>
      <c r="E37" s="18"/>
      <c r="F37" s="16">
        <f t="shared" si="9"/>
        <v>6.133834478417324</v>
      </c>
      <c r="G37" s="16">
        <f t="shared" si="10"/>
        <v>-25.866165521582676</v>
      </c>
      <c r="H37" s="17">
        <f t="shared" si="11"/>
        <v>-9.866165521582676</v>
      </c>
    </row>
    <row r="38" spans="1:8" ht="13.5">
      <c r="A38" s="15">
        <v>260</v>
      </c>
      <c r="B38" s="16">
        <f t="shared" si="6"/>
        <v>26.146522694399174</v>
      </c>
      <c r="C38" s="16">
        <f t="shared" si="7"/>
        <v>-5.8534773056008245</v>
      </c>
      <c r="D38" s="16">
        <f t="shared" si="8"/>
        <v>10.146522694399176</v>
      </c>
      <c r="E38" s="18"/>
      <c r="F38" s="16">
        <f t="shared" si="9"/>
        <v>5.853477305600823</v>
      </c>
      <c r="G38" s="16">
        <f t="shared" si="10"/>
        <v>-26.146522694399177</v>
      </c>
      <c r="H38" s="17">
        <f t="shared" si="11"/>
        <v>-10.146522694399177</v>
      </c>
    </row>
    <row r="39" spans="1:8" ht="13.5">
      <c r="A39" s="15">
        <v>270</v>
      </c>
      <c r="B39" s="16">
        <f t="shared" si="6"/>
        <v>26.416831595557813</v>
      </c>
      <c r="C39" s="16">
        <f t="shared" si="7"/>
        <v>-5.583168404442187</v>
      </c>
      <c r="D39" s="16">
        <f t="shared" si="8"/>
        <v>10.416831595557813</v>
      </c>
      <c r="E39" s="18"/>
      <c r="F39" s="16">
        <f t="shared" si="9"/>
        <v>5.583168404442187</v>
      </c>
      <c r="G39" s="16">
        <f t="shared" si="10"/>
        <v>-26.416831595557813</v>
      </c>
      <c r="H39" s="17">
        <f t="shared" si="11"/>
        <v>-10.416831595557813</v>
      </c>
    </row>
    <row r="40" spans="1:8" ht="13.5">
      <c r="A40" s="15">
        <v>280</v>
      </c>
      <c r="B40" s="16">
        <f t="shared" si="6"/>
        <v>26.67719901387002</v>
      </c>
      <c r="C40" s="16">
        <f t="shared" si="7"/>
        <v>-5.32280098612998</v>
      </c>
      <c r="D40" s="16">
        <f t="shared" si="8"/>
        <v>10.67719901387002</v>
      </c>
      <c r="E40" s="18"/>
      <c r="F40" s="16">
        <f t="shared" si="9"/>
        <v>5.32280098612998</v>
      </c>
      <c r="G40" s="16">
        <f t="shared" si="10"/>
        <v>-26.67719901387002</v>
      </c>
      <c r="H40" s="17">
        <f t="shared" si="11"/>
        <v>-10.67719901387002</v>
      </c>
    </row>
    <row r="41" spans="1:8" ht="13.5">
      <c r="A41" s="15">
        <v>290</v>
      </c>
      <c r="B41" s="16">
        <f t="shared" si="6"/>
        <v>26.92775574154374</v>
      </c>
      <c r="C41" s="16">
        <f t="shared" si="7"/>
        <v>-5.07224425845626</v>
      </c>
      <c r="D41" s="16">
        <f t="shared" si="8"/>
        <v>10.92775574154374</v>
      </c>
      <c r="E41" s="18"/>
      <c r="F41" s="16">
        <f t="shared" si="9"/>
        <v>5.072244258456262</v>
      </c>
      <c r="G41" s="16">
        <f t="shared" si="10"/>
        <v>-26.927755741543738</v>
      </c>
      <c r="H41" s="17">
        <f t="shared" si="11"/>
        <v>-10.927755741543738</v>
      </c>
    </row>
    <row r="42" spans="1:8" ht="13.5">
      <c r="A42" s="22">
        <v>300</v>
      </c>
      <c r="B42" s="23">
        <f t="shared" si="6"/>
        <v>27.168654169237655</v>
      </c>
      <c r="C42" s="23">
        <f t="shared" si="7"/>
        <v>-4.831345830762345</v>
      </c>
      <c r="D42" s="23">
        <f t="shared" si="8"/>
        <v>11.168654169237655</v>
      </c>
      <c r="E42" s="24"/>
      <c r="F42" s="23">
        <f t="shared" si="9"/>
        <v>4.831345830762345</v>
      </c>
      <c r="G42" s="23">
        <f t="shared" si="10"/>
        <v>-27.168654169237655</v>
      </c>
      <c r="H42" s="25">
        <f t="shared" si="11"/>
        <v>-11.168654169237655</v>
      </c>
    </row>
    <row r="43" spans="1:8" ht="13.5">
      <c r="A43" s="15">
        <v>310</v>
      </c>
      <c r="B43" s="16">
        <f t="shared" si="6"/>
        <v>27.400065923140815</v>
      </c>
      <c r="C43" s="16">
        <f t="shared" si="7"/>
        <v>-4.599934076859183</v>
      </c>
      <c r="D43" s="16">
        <f t="shared" si="8"/>
        <v>11.400065923140817</v>
      </c>
      <c r="E43" s="18"/>
      <c r="F43" s="16">
        <f t="shared" si="9"/>
        <v>4.599934076859181</v>
      </c>
      <c r="G43" s="16">
        <f t="shared" si="10"/>
        <v>-27.40006592314082</v>
      </c>
      <c r="H43" s="17">
        <f t="shared" si="11"/>
        <v>-11.400065923140819</v>
      </c>
    </row>
    <row r="44" spans="1:8" ht="13.5">
      <c r="A44" s="15">
        <v>320</v>
      </c>
      <c r="B44" s="16">
        <f aca="true" t="shared" si="12" ref="B44:B59">32*(1-(1/(10^($A44/400)+1)))</f>
        <v>27.62217956469728</v>
      </c>
      <c r="C44" s="16">
        <f t="shared" si="7"/>
        <v>-4.377820435302719</v>
      </c>
      <c r="D44" s="16">
        <f t="shared" si="8"/>
        <v>11.62217956469728</v>
      </c>
      <c r="E44" s="18"/>
      <c r="F44" s="16">
        <f t="shared" si="9"/>
        <v>4.377820435302716</v>
      </c>
      <c r="G44" s="16">
        <f t="shared" si="10"/>
        <v>-27.622179564697284</v>
      </c>
      <c r="H44" s="17">
        <f t="shared" si="11"/>
        <v>-11.622179564697284</v>
      </c>
    </row>
    <row r="45" spans="1:8" ht="13.5">
      <c r="A45" s="15">
        <v>330</v>
      </c>
      <c r="B45" s="16">
        <f t="shared" si="12"/>
        <v>27.835198370377892</v>
      </c>
      <c r="C45" s="16">
        <f aca="true" t="shared" si="13" ref="C45:C60">32*(0-1/(10^($A45/400)+1))</f>
        <v>-4.164801629622107</v>
      </c>
      <c r="D45" s="16">
        <f aca="true" t="shared" si="14" ref="D45:D60">32*(0.5-1/(10^($A45/400)+1))</f>
        <v>11.835198370377892</v>
      </c>
      <c r="E45" s="18"/>
      <c r="F45" s="16">
        <f aca="true" t="shared" si="15" ref="F45:F60">32*(1-1/(10^(-$A45/400)+1))</f>
        <v>4.164801629622108</v>
      </c>
      <c r="G45" s="16">
        <f aca="true" t="shared" si="16" ref="G45:G60">32*(0-1/(10^(-$A45/400)+1))</f>
        <v>-27.835198370377892</v>
      </c>
      <c r="H45" s="17">
        <f aca="true" t="shared" si="17" ref="H45:H60">32*(0.5-1/(10^(-$A45/400)+1))</f>
        <v>-11.835198370377892</v>
      </c>
    </row>
    <row r="46" spans="1:8" ht="13.5">
      <c r="A46" s="15">
        <v>340</v>
      </c>
      <c r="B46" s="16">
        <f t="shared" si="12"/>
        <v>28.039338205794067</v>
      </c>
      <c r="C46" s="16">
        <f t="shared" si="13"/>
        <v>-3.960661794205934</v>
      </c>
      <c r="D46" s="16">
        <f t="shared" si="14"/>
        <v>12.039338205794067</v>
      </c>
      <c r="E46" s="18"/>
      <c r="F46" s="16">
        <f t="shared" si="15"/>
        <v>3.960661794205933</v>
      </c>
      <c r="G46" s="16">
        <f t="shared" si="16"/>
        <v>-28.039338205794067</v>
      </c>
      <c r="H46" s="17">
        <f t="shared" si="17"/>
        <v>-12.039338205794067</v>
      </c>
    </row>
    <row r="47" spans="1:8" ht="13.5">
      <c r="A47" s="15">
        <v>350</v>
      </c>
      <c r="B47" s="16">
        <f t="shared" si="12"/>
        <v>28.234825505502126</v>
      </c>
      <c r="C47" s="16">
        <f t="shared" si="13"/>
        <v>-3.7651744944978742</v>
      </c>
      <c r="D47" s="16">
        <f t="shared" si="14"/>
        <v>12.234825505502126</v>
      </c>
      <c r="E47" s="18"/>
      <c r="F47" s="16">
        <f t="shared" si="15"/>
        <v>3.7651744944978773</v>
      </c>
      <c r="G47" s="16">
        <f t="shared" si="16"/>
        <v>-28.234825505502123</v>
      </c>
      <c r="H47" s="17">
        <f t="shared" si="17"/>
        <v>-12.234825505502123</v>
      </c>
    </row>
    <row r="48" spans="1:8" ht="13.5">
      <c r="A48" s="15">
        <v>360</v>
      </c>
      <c r="B48" s="16">
        <f t="shared" si="12"/>
        <v>28.42189536710026</v>
      </c>
      <c r="C48" s="16">
        <f t="shared" si="13"/>
        <v>-3.5781046328997417</v>
      </c>
      <c r="D48" s="16">
        <f t="shared" si="14"/>
        <v>12.421895367100259</v>
      </c>
      <c r="E48" s="18"/>
      <c r="F48" s="16">
        <f t="shared" si="15"/>
        <v>3.5781046328997412</v>
      </c>
      <c r="G48" s="16">
        <f t="shared" si="16"/>
        <v>-28.42189536710026</v>
      </c>
      <c r="H48" s="17">
        <f t="shared" si="17"/>
        <v>-12.421895367100259</v>
      </c>
    </row>
    <row r="49" spans="1:8" ht="13.5">
      <c r="A49" s="15">
        <v>370</v>
      </c>
      <c r="B49" s="16">
        <f t="shared" si="12"/>
        <v>28.600789765700686</v>
      </c>
      <c r="C49" s="16">
        <f t="shared" si="13"/>
        <v>-3.3992102342993133</v>
      </c>
      <c r="D49" s="16">
        <f t="shared" si="14"/>
        <v>12.600789765700686</v>
      </c>
      <c r="E49" s="18"/>
      <c r="F49" s="16">
        <f t="shared" si="15"/>
        <v>3.3992102342993142</v>
      </c>
      <c r="G49" s="16">
        <f t="shared" si="16"/>
        <v>-28.600789765700686</v>
      </c>
      <c r="H49" s="17">
        <f t="shared" si="17"/>
        <v>-12.600789765700686</v>
      </c>
    </row>
    <row r="50" spans="1:8" ht="13.5">
      <c r="A50" s="15">
        <v>380</v>
      </c>
      <c r="B50" s="16">
        <f t="shared" si="12"/>
        <v>28.771755892584853</v>
      </c>
      <c r="C50" s="16">
        <f t="shared" si="13"/>
        <v>-3.228244107415146</v>
      </c>
      <c r="D50" s="16">
        <f t="shared" si="14"/>
        <v>12.771755892584855</v>
      </c>
      <c r="E50" s="18"/>
      <c r="F50" s="16">
        <f t="shared" si="15"/>
        <v>3.2282441074151436</v>
      </c>
      <c r="G50" s="16">
        <f t="shared" si="16"/>
        <v>-28.771755892584856</v>
      </c>
      <c r="H50" s="17">
        <f t="shared" si="17"/>
        <v>-12.771755892584856</v>
      </c>
    </row>
    <row r="51" spans="1:8" ht="13.5">
      <c r="A51" s="15">
        <v>390</v>
      </c>
      <c r="B51" s="16">
        <f t="shared" si="12"/>
        <v>28.93504461982765</v>
      </c>
      <c r="C51" s="16">
        <f t="shared" si="13"/>
        <v>-3.0649553801723504</v>
      </c>
      <c r="D51" s="16">
        <f t="shared" si="14"/>
        <v>12.93504461982765</v>
      </c>
      <c r="E51" s="18"/>
      <c r="F51" s="16">
        <f t="shared" si="15"/>
        <v>3.0649553801723535</v>
      </c>
      <c r="G51" s="16">
        <f t="shared" si="16"/>
        <v>-28.935044619827647</v>
      </c>
      <c r="H51" s="17">
        <f t="shared" si="17"/>
        <v>-12.935044619827647</v>
      </c>
    </row>
    <row r="52" spans="1:8" ht="13.5">
      <c r="A52" s="22">
        <v>400</v>
      </c>
      <c r="B52" s="23">
        <f t="shared" si="12"/>
        <v>29.09090909090909</v>
      </c>
      <c r="C52" s="23">
        <f t="shared" si="13"/>
        <v>-2.909090909090909</v>
      </c>
      <c r="D52" s="23">
        <f t="shared" si="14"/>
        <v>13.09090909090909</v>
      </c>
      <c r="E52" s="24"/>
      <c r="F52" s="23">
        <f t="shared" si="15"/>
        <v>2.90909090909091</v>
      </c>
      <c r="G52" s="23">
        <f t="shared" si="16"/>
        <v>-29.09090909090909</v>
      </c>
      <c r="H52" s="25">
        <f t="shared" si="17"/>
        <v>-13.09090909090909</v>
      </c>
    </row>
    <row r="53" spans="1:8" ht="13.5">
      <c r="A53" s="15">
        <v>410</v>
      </c>
      <c r="B53" s="16">
        <f t="shared" si="12"/>
        <v>29.23960343581332</v>
      </c>
      <c r="C53" s="16">
        <f t="shared" si="13"/>
        <v>-2.760396564186682</v>
      </c>
      <c r="D53" s="16">
        <f t="shared" si="14"/>
        <v>13.239603435813319</v>
      </c>
      <c r="E53" s="18"/>
      <c r="F53" s="16">
        <f t="shared" si="15"/>
        <v>2.7603965641866814</v>
      </c>
      <c r="G53" s="16">
        <f t="shared" si="16"/>
        <v>-29.23960343581332</v>
      </c>
      <c r="H53" s="17">
        <f t="shared" si="17"/>
        <v>-13.239603435813319</v>
      </c>
    </row>
    <row r="54" spans="1:8" ht="13.5">
      <c r="A54" s="15">
        <v>420</v>
      </c>
      <c r="B54" s="16">
        <f t="shared" si="12"/>
        <v>29.381381607835138</v>
      </c>
      <c r="C54" s="16">
        <f t="shared" si="13"/>
        <v>-2.618618392164864</v>
      </c>
      <c r="D54" s="16">
        <f t="shared" si="14"/>
        <v>13.381381607835136</v>
      </c>
      <c r="E54" s="18"/>
      <c r="F54" s="16">
        <f t="shared" si="15"/>
        <v>2.618618392164862</v>
      </c>
      <c r="G54" s="16">
        <f t="shared" si="16"/>
        <v>-29.381381607835138</v>
      </c>
      <c r="H54" s="17">
        <f t="shared" si="17"/>
        <v>-13.381381607835138</v>
      </c>
    </row>
    <row r="55" spans="1:8" ht="13.5">
      <c r="A55" s="15">
        <v>430</v>
      </c>
      <c r="B55" s="16">
        <f t="shared" si="12"/>
        <v>29.516496338259987</v>
      </c>
      <c r="C55" s="16">
        <f t="shared" si="13"/>
        <v>-2.483503661740014</v>
      </c>
      <c r="D55" s="16">
        <f t="shared" si="14"/>
        <v>13.516496338259985</v>
      </c>
      <c r="E55" s="18"/>
      <c r="F55" s="16">
        <f t="shared" si="15"/>
        <v>2.4835036617400164</v>
      </c>
      <c r="G55" s="16">
        <f t="shared" si="16"/>
        <v>-29.516496338259984</v>
      </c>
      <c r="H55" s="17">
        <f t="shared" si="17"/>
        <v>-13.516496338259984</v>
      </c>
    </row>
    <row r="56" spans="1:8" ht="13.5">
      <c r="A56" s="15">
        <v>440</v>
      </c>
      <c r="B56" s="16">
        <f t="shared" si="12"/>
        <v>29.645198204237648</v>
      </c>
      <c r="C56" s="16">
        <f t="shared" si="13"/>
        <v>-2.3548017957623517</v>
      </c>
      <c r="D56" s="16">
        <f t="shared" si="14"/>
        <v>13.645198204237648</v>
      </c>
      <c r="E56" s="18"/>
      <c r="F56" s="16">
        <f t="shared" si="15"/>
        <v>2.3548017957623557</v>
      </c>
      <c r="G56" s="16">
        <f t="shared" si="16"/>
        <v>-29.645198204237644</v>
      </c>
      <c r="H56" s="17">
        <f t="shared" si="17"/>
        <v>-13.645198204237644</v>
      </c>
    </row>
    <row r="57" spans="1:8" ht="13.5">
      <c r="A57" s="15">
        <v>450</v>
      </c>
      <c r="B57" s="16">
        <f t="shared" si="12"/>
        <v>29.767734804515</v>
      </c>
      <c r="C57" s="16">
        <f t="shared" si="13"/>
        <v>-2.2322651954849997</v>
      </c>
      <c r="D57" s="16">
        <f t="shared" si="14"/>
        <v>13.767734804515001</v>
      </c>
      <c r="E57" s="18"/>
      <c r="F57" s="16">
        <f t="shared" si="15"/>
        <v>2.232265195484999</v>
      </c>
      <c r="G57" s="16">
        <f t="shared" si="16"/>
        <v>-29.767734804515</v>
      </c>
      <c r="H57" s="17">
        <f t="shared" si="17"/>
        <v>-13.767734804515001</v>
      </c>
    </row>
    <row r="58" spans="1:8" ht="13.5">
      <c r="A58" s="15">
        <v>460</v>
      </c>
      <c r="B58" s="16">
        <f t="shared" si="12"/>
        <v>29.884350037209742</v>
      </c>
      <c r="C58" s="16">
        <f t="shared" si="13"/>
        <v>-2.115649962790259</v>
      </c>
      <c r="D58" s="16">
        <f t="shared" si="14"/>
        <v>13.88435003720974</v>
      </c>
      <c r="E58" s="18"/>
      <c r="F58" s="16">
        <f t="shared" si="15"/>
        <v>2.115649962790261</v>
      </c>
      <c r="G58" s="16">
        <f t="shared" si="16"/>
        <v>-29.88435003720974</v>
      </c>
      <c r="H58" s="17">
        <f t="shared" si="17"/>
        <v>-13.884350037209739</v>
      </c>
    </row>
    <row r="59" spans="1:8" ht="13.5">
      <c r="A59" s="15">
        <v>470</v>
      </c>
      <c r="B59" s="16">
        <f t="shared" si="12"/>
        <v>29.99528347347562</v>
      </c>
      <c r="C59" s="16">
        <f t="shared" si="13"/>
        <v>-2.004716526524381</v>
      </c>
      <c r="D59" s="16">
        <f t="shared" si="14"/>
        <v>13.995283473475618</v>
      </c>
      <c r="E59" s="18"/>
      <c r="F59" s="16">
        <f t="shared" si="15"/>
        <v>2.00471652652438</v>
      </c>
      <c r="G59" s="16">
        <f t="shared" si="16"/>
        <v>-29.99528347347562</v>
      </c>
      <c r="H59" s="17">
        <f t="shared" si="17"/>
        <v>-13.99528347347562</v>
      </c>
    </row>
    <row r="60" spans="1:8" ht="13.5">
      <c r="A60" s="15">
        <v>480</v>
      </c>
      <c r="B60" s="16">
        <f>32*(1-(1/(10^($A60/400)+1)))</f>
        <v>30.100769820711438</v>
      </c>
      <c r="C60" s="16">
        <f t="shared" si="13"/>
        <v>-1.8992301792885629</v>
      </c>
      <c r="D60" s="16">
        <f t="shared" si="14"/>
        <v>14.100769820711438</v>
      </c>
      <c r="E60" s="18"/>
      <c r="F60" s="16">
        <f t="shared" si="15"/>
        <v>1.8992301792885655</v>
      </c>
      <c r="G60" s="16">
        <f t="shared" si="16"/>
        <v>-30.100769820711434</v>
      </c>
      <c r="H60" s="17">
        <f t="shared" si="17"/>
        <v>-14.100769820711434</v>
      </c>
    </row>
    <row r="61" spans="1:8" ht="13.5">
      <c r="A61" s="15">
        <v>490</v>
      </c>
      <c r="B61" s="16">
        <f>32*(1-(1/(10^($A61/400)+1)))</f>
        <v>30.201038468882345</v>
      </c>
      <c r="C61" s="16">
        <f>32*(0-1/(10^($A61/400)+1))</f>
        <v>-1.7989615311176557</v>
      </c>
      <c r="D61" s="16">
        <f>32*(0.5-1/(10^($A61/400)+1))</f>
        <v>14.201038468882345</v>
      </c>
      <c r="E61" s="18"/>
      <c r="F61" s="16">
        <f>32*(1-1/(10^(-$A61/400)+1))</f>
        <v>1.798961531117655</v>
      </c>
      <c r="G61" s="16">
        <f>32*(0-1/(10^(-$A61/400)+1))</f>
        <v>-30.201038468882345</v>
      </c>
      <c r="H61" s="17">
        <f>32*(0.5-1/(10^(-$A61/400)+1))</f>
        <v>-14.201038468882345</v>
      </c>
    </row>
    <row r="62" spans="1:8" ht="14.25" thickBot="1">
      <c r="A62" s="22">
        <v>500</v>
      </c>
      <c r="B62" s="26">
        <f>32*(1-(1/(10^($A62/400)+1)))</f>
        <v>30.296313113535284</v>
      </c>
      <c r="C62" s="26">
        <f>32*(0-1/(10^($A62/400)+1))</f>
        <v>-1.7036868864647174</v>
      </c>
      <c r="D62" s="26">
        <f>32*(0.5-1/(10^($A62/400)+1))</f>
        <v>14.296313113535282</v>
      </c>
      <c r="E62" s="24"/>
      <c r="F62" s="26">
        <f>32*(1-1/(10^(-$A62/400)+1))</f>
        <v>1.7036868864647197</v>
      </c>
      <c r="G62" s="26">
        <f>32*(0-1/(10^(-$A62/400)+1))</f>
        <v>-30.29631311353528</v>
      </c>
      <c r="H62" s="27">
        <f>32*(0.5-1/(10^(-$A62/400)+1))</f>
        <v>-14.29631311353528</v>
      </c>
    </row>
  </sheetData>
  <printOptions/>
  <pageMargins left="0.75" right="0.5" top="0.5" bottom="0.5" header="0.25" footer="0.25"/>
  <pageSetup fitToHeight="1" fitToWidth="1" horizontalDpi="300" verticalDpi="300" orientation="portrait" scale="77" r:id="rId1"/>
  <headerFooter alignWithMargins="0">
    <oddHeader>&amp;CRating Formula Chart</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MK</cp:lastModifiedBy>
  <cp:lastPrinted>1998-09-30T07:03:25Z</cp:lastPrinted>
  <dcterms:created xsi:type="dcterms:W3CDTF">1997-10-03T06:55:00Z</dcterms:created>
  <dcterms:modified xsi:type="dcterms:W3CDTF">2001-10-11T05:36:16Z</dcterms:modified>
  <cp:category/>
  <cp:version/>
  <cp:contentType/>
  <cp:contentStatus/>
</cp:coreProperties>
</file>